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7515" windowHeight="7815" activeTab="0"/>
  </bookViews>
  <sheets>
    <sheet name="Definitions" sheetId="1" r:id="rId1"/>
    <sheet name="Long Run Total" sheetId="2" r:id="rId2"/>
    <sheet name="LR_Total &amp; Per-unit" sheetId="3" r:id="rId3"/>
    <sheet name="LR_SR_Totals" sheetId="4" r:id="rId4"/>
    <sheet name="LR_SR_Per-unit" sheetId="5" r:id="rId5"/>
    <sheet name="SR_Per_unit" sheetId="6" r:id="rId6"/>
    <sheet name="Basic" sheetId="7" r:id="rId7"/>
  </sheets>
  <definedNames/>
  <calcPr fullCalcOnLoad="1"/>
</workbook>
</file>

<file path=xl/sharedStrings.xml><?xml version="1.0" encoding="utf-8"?>
<sst xmlns="http://schemas.openxmlformats.org/spreadsheetml/2006/main" count="185" uniqueCount="57">
  <si>
    <t>Qo =</t>
  </si>
  <si>
    <t>Q</t>
  </si>
  <si>
    <t>LTC</t>
  </si>
  <si>
    <t>STC</t>
  </si>
  <si>
    <t>LMC</t>
  </si>
  <si>
    <t>SMC</t>
  </si>
  <si>
    <t>SAC</t>
  </si>
  <si>
    <t>LAC</t>
  </si>
  <si>
    <t>Co =</t>
  </si>
  <si>
    <t>a =</t>
  </si>
  <si>
    <t>b =</t>
  </si>
  <si>
    <t xml:space="preserve">m = </t>
  </si>
  <si>
    <t>n =</t>
  </si>
  <si>
    <t>LMC1 =</t>
  </si>
  <si>
    <t>(Q at which LAC is minimized)</t>
  </si>
  <si>
    <t>(Minimum value of LAC)</t>
  </si>
  <si>
    <t>(Coefficients</t>
  </si>
  <si>
    <t>(Q at which SAC = LAC)</t>
  </si>
  <si>
    <t>(LAC @ Q1)</t>
  </si>
  <si>
    <t xml:space="preserve">   of STC)</t>
  </si>
  <si>
    <t xml:space="preserve">   of LTC)</t>
  </si>
  <si>
    <t>LMC*</t>
  </si>
  <si>
    <t>(LMC @ Q1)</t>
  </si>
  <si>
    <t xml:space="preserve">Increment Q by </t>
  </si>
  <si>
    <t>yielding maximum Q =</t>
  </si>
  <si>
    <t>Coefficients of the long-run total cost curve.</t>
  </si>
  <si>
    <t>Coefficients of the short-run total cost curve</t>
  </si>
  <si>
    <t>SMC*</t>
  </si>
  <si>
    <t xml:space="preserve">             LMC* and SMC* are point marginal costs; LMC and SMC are arc marginal costs.</t>
  </si>
  <si>
    <t>Notes: Table above contains a few points from the larger table  that begins in Column AA.</t>
  </si>
  <si>
    <t>Coefficients of long-run cost total cost curve</t>
  </si>
  <si>
    <t>Coefficients of short-run total cost curve</t>
  </si>
  <si>
    <r>
      <t>Q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=</t>
    </r>
  </si>
  <si>
    <r>
      <t>C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=</t>
    </r>
  </si>
  <si>
    <t>AFC</t>
  </si>
  <si>
    <t>AVC</t>
  </si>
  <si>
    <t>Fixed Cost</t>
  </si>
  <si>
    <t>of LTC)</t>
  </si>
  <si>
    <t>Quantity</t>
  </si>
  <si>
    <t>LMC* and SMC* are point marginal costs; LMC and SMC are arc marginal costs.</t>
  </si>
  <si>
    <t>C1 =</t>
  </si>
  <si>
    <t>of STC)</t>
  </si>
  <si>
    <t>All sheets copied from this one.</t>
  </si>
  <si>
    <t>Model-determined</t>
  </si>
  <si>
    <t>User-provided</t>
  </si>
  <si>
    <t>Notes: Table above contains points from the larger table. See Column AA.</t>
  </si>
  <si>
    <r>
      <t>Q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=</t>
    </r>
  </si>
  <si>
    <r>
      <t>C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=</t>
    </r>
  </si>
  <si>
    <t>Q0 =</t>
  </si>
  <si>
    <t>C0 =</t>
  </si>
  <si>
    <r>
      <t>Q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 =</t>
    </r>
  </si>
  <si>
    <r>
      <t>C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 =</t>
    </r>
  </si>
  <si>
    <t>Long-Run Total Costs</t>
  </si>
  <si>
    <t>Long-run Total and Per-Unit Costs</t>
  </si>
  <si>
    <t>Long-Run and Short-Run Total Costs</t>
  </si>
  <si>
    <t>Long-Run and Short-Run Per-Unit Costs</t>
  </si>
  <si>
    <t>Short-Run Per-Unit Costs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</si>
</sst>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0000"/>
    <numFmt numFmtId="167" formatCode="&quot;$&quot;#,##0"/>
    <numFmt numFmtId="168" formatCode="0.000"/>
  </numFmts>
  <fonts count="26">
    <font>
      <sz val="11"/>
      <name val="Times New Roman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b/>
      <sz val="12"/>
      <name val="Times New Roman"/>
      <family val="1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Times New Roman"/>
      <family val="1"/>
    </font>
    <font>
      <sz val="11"/>
      <name val="Arial"/>
      <family val="2"/>
    </font>
    <font>
      <b/>
      <sz val="12"/>
      <color indexed="12"/>
      <name val="Times New Roman"/>
      <family val="1"/>
    </font>
    <font>
      <b/>
      <vertAlign val="subscript"/>
      <sz val="10"/>
      <name val="Arial"/>
      <family val="2"/>
    </font>
    <font>
      <b/>
      <sz val="14"/>
      <name val="Times New Roman"/>
      <family val="1"/>
    </font>
    <font>
      <b/>
      <vertAlign val="subscript"/>
      <sz val="12"/>
      <name val="Times New Roman"/>
      <family val="1"/>
    </font>
    <font>
      <b/>
      <vertAlign val="subscript"/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12"/>
      <name val="Times New Roman"/>
      <family val="1"/>
    </font>
    <font>
      <b/>
      <sz val="11"/>
      <color indexed="12"/>
      <name val="Times New Roman"/>
      <family val="1"/>
    </font>
    <font>
      <b/>
      <vertAlign val="superscript"/>
      <sz val="12"/>
      <name val="Times New Roman"/>
      <family val="1"/>
    </font>
    <font>
      <sz val="14"/>
      <name val="Arial"/>
      <family val="2"/>
    </font>
    <font>
      <b/>
      <sz val="14"/>
      <color indexed="1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2" borderId="0" xfId="0" applyFont="1" applyFill="1" applyAlignment="1">
      <alignment/>
    </xf>
    <xf numFmtId="0" fontId="0" fillId="2" borderId="0" xfId="0" applyFill="1" applyAlignment="1">
      <alignment/>
    </xf>
    <xf numFmtId="0" fontId="7" fillId="2" borderId="1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7" fillId="3" borderId="1" xfId="0" applyFont="1" applyFill="1" applyBorder="1" applyAlignment="1">
      <alignment horizontal="center"/>
    </xf>
    <xf numFmtId="0" fontId="7" fillId="3" borderId="0" xfId="0" applyFont="1" applyFill="1" applyAlignment="1">
      <alignment/>
    </xf>
    <xf numFmtId="0" fontId="13" fillId="3" borderId="0" xfId="0" applyFont="1" applyFill="1" applyAlignment="1">
      <alignment/>
    </xf>
    <xf numFmtId="0" fontId="13" fillId="2" borderId="0" xfId="0" applyFont="1" applyFill="1" applyAlignment="1">
      <alignment/>
    </xf>
    <xf numFmtId="0" fontId="7" fillId="4" borderId="1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7" fillId="5" borderId="0" xfId="0" applyFont="1" applyFill="1" applyAlignment="1">
      <alignment/>
    </xf>
    <xf numFmtId="0" fontId="7" fillId="5" borderId="1" xfId="0" applyFont="1" applyFill="1" applyBorder="1" applyAlignment="1">
      <alignment horizontal="center"/>
    </xf>
    <xf numFmtId="0" fontId="0" fillId="5" borderId="0" xfId="0" applyFill="1" applyAlignment="1">
      <alignment/>
    </xf>
    <xf numFmtId="0" fontId="13" fillId="5" borderId="0" xfId="0" applyFont="1" applyFill="1" applyAlignment="1">
      <alignment/>
    </xf>
    <xf numFmtId="0" fontId="7" fillId="6" borderId="1" xfId="0" applyFont="1" applyFill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7" fillId="4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2" fillId="8" borderId="0" xfId="0" applyFont="1" applyFill="1" applyAlignment="1">
      <alignment/>
    </xf>
    <xf numFmtId="0" fontId="2" fillId="9" borderId="0" xfId="0" applyFont="1" applyFill="1" applyAlignment="1">
      <alignment/>
    </xf>
    <xf numFmtId="0" fontId="2" fillId="8" borderId="2" xfId="0" applyFont="1" applyFill="1" applyBorder="1" applyAlignment="1">
      <alignment/>
    </xf>
    <xf numFmtId="0" fontId="2" fillId="8" borderId="3" xfId="0" applyFont="1" applyFill="1" applyBorder="1" applyAlignment="1">
      <alignment/>
    </xf>
    <xf numFmtId="0" fontId="2" fillId="9" borderId="4" xfId="0" applyFont="1" applyFill="1" applyBorder="1" applyAlignment="1">
      <alignment/>
    </xf>
    <xf numFmtId="0" fontId="2" fillId="9" borderId="5" xfId="0" applyFont="1" applyFill="1" applyBorder="1" applyAlignment="1">
      <alignment/>
    </xf>
    <xf numFmtId="0" fontId="7" fillId="2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0" fillId="10" borderId="0" xfId="0" applyFill="1" applyAlignment="1">
      <alignment/>
    </xf>
    <xf numFmtId="0" fontId="7" fillId="10" borderId="0" xfId="0" applyFont="1" applyFill="1" applyAlignment="1">
      <alignment/>
    </xf>
    <xf numFmtId="0" fontId="2" fillId="10" borderId="0" xfId="0" applyFont="1" applyFill="1" applyAlignment="1">
      <alignment/>
    </xf>
    <xf numFmtId="0" fontId="7" fillId="10" borderId="5" xfId="0" applyFont="1" applyFill="1" applyBorder="1" applyAlignment="1">
      <alignment horizontal="center"/>
    </xf>
    <xf numFmtId="0" fontId="7" fillId="10" borderId="6" xfId="0" applyFont="1" applyFill="1" applyBorder="1" applyAlignment="1">
      <alignment horizontal="center"/>
    </xf>
    <xf numFmtId="0" fontId="7" fillId="10" borderId="4" xfId="0" applyFont="1" applyFill="1" applyBorder="1" applyAlignment="1">
      <alignment horizontal="center"/>
    </xf>
    <xf numFmtId="0" fontId="7" fillId="10" borderId="7" xfId="0" applyFont="1" applyFill="1" applyBorder="1" applyAlignment="1">
      <alignment horizontal="center"/>
    </xf>
    <xf numFmtId="0" fontId="7" fillId="10" borderId="8" xfId="0" applyFont="1" applyFill="1" applyBorder="1" applyAlignment="1">
      <alignment horizontal="center"/>
    </xf>
    <xf numFmtId="0" fontId="7" fillId="10" borderId="9" xfId="0" applyFont="1" applyFill="1" applyBorder="1" applyAlignment="1">
      <alignment horizontal="center"/>
    </xf>
    <xf numFmtId="0" fontId="7" fillId="10" borderId="0" xfId="0" applyFont="1" applyFill="1" applyAlignment="1">
      <alignment/>
    </xf>
    <xf numFmtId="0" fontId="7" fillId="10" borderId="0" xfId="0" applyFont="1" applyFill="1" applyAlignment="1">
      <alignment horizontal="left"/>
    </xf>
    <xf numFmtId="0" fontId="7" fillId="10" borderId="1" xfId="0" applyFont="1" applyFill="1" applyBorder="1" applyAlignment="1">
      <alignment horizontal="center"/>
    </xf>
    <xf numFmtId="0" fontId="3" fillId="10" borderId="0" xfId="0" applyFont="1" applyFill="1" applyAlignment="1">
      <alignment/>
    </xf>
    <xf numFmtId="164" fontId="10" fillId="9" borderId="1" xfId="0" applyNumberFormat="1" applyFont="1" applyFill="1" applyBorder="1" applyAlignment="1">
      <alignment horizontal="center"/>
    </xf>
    <xf numFmtId="0" fontId="2" fillId="10" borderId="5" xfId="0" applyFont="1" applyFill="1" applyBorder="1" applyAlignment="1">
      <alignment horizontal="center"/>
    </xf>
    <xf numFmtId="0" fontId="2" fillId="10" borderId="6" xfId="0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10" borderId="7" xfId="0" applyFont="1" applyFill="1" applyBorder="1" applyAlignment="1">
      <alignment horizontal="center"/>
    </xf>
    <xf numFmtId="0" fontId="2" fillId="10" borderId="8" xfId="0" applyFont="1" applyFill="1" applyBorder="1" applyAlignment="1">
      <alignment horizontal="center"/>
    </xf>
    <xf numFmtId="0" fontId="2" fillId="10" borderId="9" xfId="0" applyFont="1" applyFill="1" applyBorder="1" applyAlignment="1">
      <alignment horizontal="center"/>
    </xf>
    <xf numFmtId="0" fontId="16" fillId="10" borderId="0" xfId="0" applyFont="1" applyFill="1" applyAlignment="1">
      <alignment/>
    </xf>
    <xf numFmtId="0" fontId="10" fillId="11" borderId="1" xfId="0" applyFont="1" applyFill="1" applyBorder="1" applyAlignment="1">
      <alignment horizontal="center"/>
    </xf>
    <xf numFmtId="164" fontId="10" fillId="11" borderId="1" xfId="0" applyNumberFormat="1" applyFont="1" applyFill="1" applyBorder="1" applyAlignment="1">
      <alignment horizontal="center"/>
    </xf>
    <xf numFmtId="0" fontId="7" fillId="10" borderId="0" xfId="0" applyFont="1" applyFill="1" applyAlignment="1">
      <alignment horizontal="left"/>
    </xf>
    <xf numFmtId="0" fontId="10" fillId="11" borderId="1" xfId="0" applyFont="1" applyFill="1" applyBorder="1" applyAlignment="1">
      <alignment horizontal="center"/>
    </xf>
    <xf numFmtId="0" fontId="24" fillId="10" borderId="0" xfId="0" applyFont="1" applyFill="1" applyBorder="1" applyAlignment="1">
      <alignment horizontal="center"/>
    </xf>
    <xf numFmtId="0" fontId="24" fillId="10" borderId="0" xfId="0" applyFont="1" applyFill="1" applyAlignment="1">
      <alignment horizontal="center"/>
    </xf>
    <xf numFmtId="0" fontId="7" fillId="10" borderId="1" xfId="0" applyFont="1" applyFill="1" applyBorder="1" applyAlignment="1">
      <alignment horizontal="left"/>
    </xf>
    <xf numFmtId="0" fontId="7" fillId="10" borderId="1" xfId="0" applyFont="1" applyFill="1" applyBorder="1" applyAlignment="1">
      <alignment horizontal="center"/>
    </xf>
    <xf numFmtId="0" fontId="10" fillId="9" borderId="1" xfId="0" applyFont="1" applyFill="1" applyBorder="1" applyAlignment="1">
      <alignment horizontal="center"/>
    </xf>
    <xf numFmtId="0" fontId="10" fillId="11" borderId="10" xfId="0" applyFont="1" applyFill="1" applyBorder="1" applyAlignment="1">
      <alignment horizontal="center"/>
    </xf>
    <xf numFmtId="0" fontId="10" fillId="11" borderId="11" xfId="0" applyFont="1" applyFill="1" applyBorder="1" applyAlignment="1">
      <alignment horizontal="center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ook2 Chart 1" xfId="21"/>
    <cellStyle name="Normal_FINISHED mankiw7_efficiency" xfId="22"/>
    <cellStyle name="Normal_FINISHED Mankiw8_demand_supply_tariff" xfId="23"/>
    <cellStyle name="Normal_gmat_lsat" xfId="24"/>
    <cellStyle name="Normal_long-run_cost_curves" xfId="25"/>
    <cellStyle name="Normal_mankiw_4_demand" xfId="26"/>
    <cellStyle name="Normal_mankiw7_efficiency.xls Chart 3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041"/>
          <c:w val="0.956"/>
          <c:h val="0.92875"/>
        </c:manualLayout>
      </c:layout>
      <c:scatterChart>
        <c:scatterStyle val="line"/>
        <c:varyColors val="0"/>
        <c:ser>
          <c:idx val="0"/>
          <c:order val="0"/>
          <c:tx>
            <c:v>Long-Run Total Cost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'Long Run Total'!$AA$2:$AA$55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xVal>
          <c:yVal>
            <c:numRef>
              <c:f>'Long Run Total'!$AB$2:$AB$55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yVal>
          <c:smooth val="0"/>
        </c:ser>
        <c:axId val="36760555"/>
        <c:axId val="62409540"/>
      </c:scatterChart>
      <c:valAx>
        <c:axId val="36760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Times New Roman"/>
                    <a:ea typeface="Times New Roman"/>
                    <a:cs typeface="Times New Roman"/>
                  </a:rPr>
                  <a:t>Quantity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409540"/>
        <c:crosses val="autoZero"/>
        <c:crossBetween val="midCat"/>
        <c:dispUnits/>
      </c:valAx>
      <c:valAx>
        <c:axId val="62409540"/>
        <c:scaling>
          <c:orientation val="minMax"/>
          <c:max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Times New Roman"/>
                    <a:ea typeface="Times New Roman"/>
                    <a:cs typeface="Times New Roman"/>
                  </a:rPr>
                  <a:t>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76055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"/>
          <c:y val="0"/>
          <c:w val="0.38"/>
          <c:h val="0.09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5125"/>
          <c:w val="0.9735"/>
          <c:h val="0.90875"/>
        </c:manualLayout>
      </c:layout>
      <c:scatterChart>
        <c:scatterStyle val="line"/>
        <c:varyColors val="0"/>
        <c:ser>
          <c:idx val="0"/>
          <c:order val="0"/>
          <c:tx>
            <c:v>Long-Run Marginal Cost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'LR_Total &amp; Per-unit'!$AA$2:$AA$55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xVal>
          <c:yVal>
            <c:numRef>
              <c:f>'LR_Total &amp; Per-unit'!$AD$2:$AD$55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Long-Run Average Cost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'LR_Total &amp; Per-unit'!$AA$2:$AA$55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xVal>
          <c:yVal>
            <c:numRef>
              <c:f>'LR_Total &amp; Per-unit'!$AG$2:$AG$55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yVal>
          <c:smooth val="0"/>
        </c:ser>
        <c:axId val="24814949"/>
        <c:axId val="22007950"/>
      </c:scatterChart>
      <c:valAx>
        <c:axId val="24814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imes New Roman"/>
                    <a:ea typeface="Times New Roman"/>
                    <a:cs typeface="Times New Roman"/>
                  </a:rPr>
                  <a:t>Quantity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007950"/>
        <c:crosses val="autoZero"/>
        <c:crossBetween val="midCat"/>
        <c:dispUnits/>
      </c:valAx>
      <c:valAx>
        <c:axId val="2200795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imes New Roman"/>
                    <a:ea typeface="Times New Roman"/>
                    <a:cs typeface="Times New Roman"/>
                  </a:rPr>
                  <a:t>$ per unit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81494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375"/>
          <c:y val="0"/>
          <c:w val="0.48925"/>
          <c:h val="0.16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95"/>
          <c:w val="0.964"/>
          <c:h val="0.90225"/>
        </c:manualLayout>
      </c:layout>
      <c:scatterChart>
        <c:scatterStyle val="line"/>
        <c:varyColors val="0"/>
        <c:ser>
          <c:idx val="0"/>
          <c:order val="0"/>
          <c:tx>
            <c:v>Long-Run Total Cost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'LR_Total &amp; Per-unit'!$AA$2:$AA$55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xVal>
          <c:yVal>
            <c:numRef>
              <c:f>'LR_Total &amp; Per-unit'!$AB$2:$AB$55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yVal>
          <c:smooth val="0"/>
        </c:ser>
        <c:axId val="63853823"/>
        <c:axId val="37813496"/>
      </c:scatterChart>
      <c:valAx>
        <c:axId val="638538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imes New Roman"/>
                    <a:ea typeface="Times New Roman"/>
                    <a:cs typeface="Times New Roman"/>
                  </a:rPr>
                  <a:t>Quantity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813496"/>
        <c:crosses val="autoZero"/>
        <c:crossBetween val="midCat"/>
        <c:dispUnits/>
      </c:valAx>
      <c:valAx>
        <c:axId val="37813496"/>
        <c:scaling>
          <c:orientation val="minMax"/>
          <c:max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imes New Roman"/>
                    <a:ea typeface="Times New Roman"/>
                    <a:cs typeface="Times New Roman"/>
                  </a:rPr>
                  <a:t>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85382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775"/>
          <c:y val="0.0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3925"/>
          <c:w val="0.975"/>
          <c:h val="0.92875"/>
        </c:manualLayout>
      </c:layout>
      <c:scatterChart>
        <c:scatterStyle val="line"/>
        <c:varyColors val="0"/>
        <c:ser>
          <c:idx val="0"/>
          <c:order val="0"/>
          <c:tx>
            <c:v>Long-Run Total Cost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LR_SR_Totals!$AA$2:$AA$55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xVal>
          <c:yVal>
            <c:numRef>
              <c:f>LR_SR_Totals!$AB$2:$AB$55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Short-Run Total Cost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LR_SR_Totals!$AA$2:$AA$55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xVal>
          <c:yVal>
            <c:numRef>
              <c:f>LR_SR_Totals!$AC$2:$AC$55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LR_SR_Totals!$AH$1</c:f>
              <c:strCache>
                <c:ptCount val="1"/>
                <c:pt idx="0">
                  <c:v>Fixed Cost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LR_SR_Totals!$AA$2:$AA$55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xVal>
          <c:yVal>
            <c:numRef>
              <c:f>LR_SR_Totals!$AH$2:$AH$55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yVal>
          <c:smooth val="0"/>
        </c:ser>
        <c:axId val="4777145"/>
        <c:axId val="42994306"/>
      </c:scatterChart>
      <c:valAx>
        <c:axId val="47771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Times New Roman"/>
                    <a:ea typeface="Times New Roman"/>
                    <a:cs typeface="Times New Roman"/>
                  </a:rPr>
                  <a:t>Quantity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994306"/>
        <c:crosses val="autoZero"/>
        <c:crossBetween val="midCat"/>
        <c:dispUnits/>
      </c:valAx>
      <c:valAx>
        <c:axId val="42994306"/>
        <c:scaling>
          <c:orientation val="minMax"/>
          <c:max val="1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Times New Roman"/>
                    <a:ea typeface="Times New Roman"/>
                    <a:cs typeface="Times New Roman"/>
                  </a:rPr>
                  <a:t>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7714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325"/>
          <c:y val="0"/>
          <c:w val="0.39675"/>
          <c:h val="0.13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375"/>
          <c:w val="0.97125"/>
          <c:h val="0.94425"/>
        </c:manualLayout>
      </c:layout>
      <c:scatterChart>
        <c:scatterStyle val="line"/>
        <c:varyColors val="0"/>
        <c:ser>
          <c:idx val="0"/>
          <c:order val="0"/>
          <c:tx>
            <c:v>Long-Run Marginal Cost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'LR_SR_Per-unit'!$AA$2:$AA$55</c:f>
              <c:numCache/>
            </c:numRef>
          </c:xVal>
          <c:yVal>
            <c:numRef>
              <c:f>'LR_SR_Per-unit'!$AD$2:$AD$55</c:f>
              <c:numCache/>
            </c:numRef>
          </c:yVal>
          <c:smooth val="0"/>
        </c:ser>
        <c:ser>
          <c:idx val="1"/>
          <c:order val="1"/>
          <c:tx>
            <c:v>Long-Run Average Cost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'LR_SR_Per-unit'!$AA$2:$AA$55</c:f>
              <c:numCache/>
            </c:numRef>
          </c:xVal>
          <c:yVal>
            <c:numRef>
              <c:f>'LR_SR_Per-unit'!$AG$2:$AG$55</c:f>
              <c:numCache/>
            </c:numRef>
          </c:yVal>
          <c:smooth val="0"/>
        </c:ser>
        <c:ser>
          <c:idx val="2"/>
          <c:order val="2"/>
          <c:tx>
            <c:v>Short-Run Marginal Cost</c:v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'LR_SR_Per-unit'!$AA$2:$AA$55</c:f>
              <c:numCache/>
            </c:numRef>
          </c:xVal>
          <c:yVal>
            <c:numRef>
              <c:f>'LR_SR_Per-unit'!$AE$2:$AE$55</c:f>
              <c:numCache/>
            </c:numRef>
          </c:yVal>
          <c:smooth val="0"/>
        </c:ser>
        <c:ser>
          <c:idx val="3"/>
          <c:order val="3"/>
          <c:tx>
            <c:v>Short-Run Average Cost</c:v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'LR_SR_Per-unit'!$AA$2:$AA$55</c:f>
              <c:numCache/>
            </c:numRef>
          </c:xVal>
          <c:yVal>
            <c:numRef>
              <c:f>'LR_SR_Per-unit'!$AF$2:$AF$55</c:f>
              <c:numCache/>
            </c:numRef>
          </c:yVal>
          <c:smooth val="0"/>
        </c:ser>
        <c:axId val="51404435"/>
        <c:axId val="59986732"/>
      </c:scatterChart>
      <c:valAx>
        <c:axId val="51404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Times New Roman"/>
                    <a:ea typeface="Times New Roman"/>
                    <a:cs typeface="Times New Roman"/>
                  </a:rPr>
                  <a:t>Quantity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986732"/>
        <c:crosses val="autoZero"/>
        <c:crossBetween val="midCat"/>
        <c:dispUnits/>
      </c:valAx>
      <c:valAx>
        <c:axId val="5998673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Times New Roman"/>
                    <a:ea typeface="Times New Roman"/>
                    <a:cs typeface="Times New Roman"/>
                  </a:rPr>
                  <a:t>$ per unit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40443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7625"/>
          <c:y val="0.0025"/>
          <c:w val="0.48575"/>
          <c:h val="0.1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0.0375"/>
          <c:w val="0.954"/>
          <c:h val="0.9365"/>
        </c:manualLayout>
      </c:layout>
      <c:scatterChart>
        <c:scatterStyle val="line"/>
        <c:varyColors val="0"/>
        <c:ser>
          <c:idx val="2"/>
          <c:order val="0"/>
          <c:tx>
            <c:v>Short-Run Marginal Cost</c:v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SR_Per_unit!$AA$2:$AA$55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xVal>
          <c:yVal>
            <c:numRef>
              <c:f>SR_Per_unit!$AE$2:$AE$55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yVal>
          <c:smooth val="0"/>
        </c:ser>
        <c:ser>
          <c:idx val="3"/>
          <c:order val="1"/>
          <c:tx>
            <c:v>Short-Run Average Cost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SR_Per_unit!$AA$2:$AA$55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xVal>
          <c:yVal>
            <c:numRef>
              <c:f>SR_Per_unit!$AF$2:$AF$55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yVal>
          <c:smooth val="0"/>
        </c:ser>
        <c:ser>
          <c:idx val="0"/>
          <c:order val="2"/>
          <c:tx>
            <c:v>Average Fixed Cost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SR_Per_unit!$AA$2:$AA$55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xVal>
          <c:yVal>
            <c:numRef>
              <c:f>SR_Per_unit!$AH$2:$AH$55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yVal>
          <c:smooth val="0"/>
        </c:ser>
        <c:ser>
          <c:idx val="1"/>
          <c:order val="3"/>
          <c:tx>
            <c:v>Average Variable Cost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SR_Per_unit!$AA$2:$AA$55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xVal>
          <c:yVal>
            <c:numRef>
              <c:f>SR_Per_unit!$AI$2:$AI$55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yVal>
          <c:smooth val="0"/>
        </c:ser>
        <c:axId val="3009677"/>
        <c:axId val="27087094"/>
      </c:scatterChart>
      <c:valAx>
        <c:axId val="3009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Times New Roman"/>
                    <a:ea typeface="Times New Roman"/>
                    <a:cs typeface="Times New Roman"/>
                  </a:rPr>
                  <a:t>Quantity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087094"/>
        <c:crosses val="autoZero"/>
        <c:crossBetween val="midCat"/>
        <c:dispUnits/>
      </c:valAx>
      <c:valAx>
        <c:axId val="27087094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Times New Roman"/>
                    <a:ea typeface="Times New Roman"/>
                    <a:cs typeface="Times New Roman"/>
                  </a:rPr>
                  <a:t>$ per unit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0967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76"/>
          <c:y val="0"/>
          <c:w val="0.524"/>
          <c:h val="0.17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4275"/>
          <c:w val="0.774"/>
          <c:h val="0.914"/>
        </c:manualLayout>
      </c:layout>
      <c:scatterChart>
        <c:scatterStyle val="line"/>
        <c:varyColors val="0"/>
        <c:ser>
          <c:idx val="0"/>
          <c:order val="0"/>
          <c:tx>
            <c:strRef>
              <c:f>Basic!$AD$2</c:f>
              <c:strCache>
                <c:ptCount val="1"/>
                <c:pt idx="0">
                  <c:v>LMC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Basic!$AA$3:$AA$56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xVal>
          <c:yVal>
            <c:numRef>
              <c:f>Basic!$AD$3:$AD$56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Basic!$AG$2</c:f>
              <c:strCache>
                <c:ptCount val="1"/>
                <c:pt idx="0">
                  <c:v>LAC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Basic!$AA$3:$AA$56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xVal>
          <c:yVal>
            <c:numRef>
              <c:f>Basic!$AG$3:$AG$56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Basic!$AE$2</c:f>
              <c:strCache>
                <c:ptCount val="1"/>
                <c:pt idx="0">
                  <c:v>SMC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Basic!$AA$3:$AA$56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xVal>
          <c:yVal>
            <c:numRef>
              <c:f>Basic!$AE$3:$AE$56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Basic!$AF$2</c:f>
              <c:strCache>
                <c:ptCount val="1"/>
                <c:pt idx="0">
                  <c:v>SAC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Basic!$AA$3:$AA$56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xVal>
          <c:yVal>
            <c:numRef>
              <c:f>Basic!$AF$3:$AF$56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yVal>
          <c:smooth val="0"/>
        </c:ser>
        <c:axId val="42457255"/>
        <c:axId val="46570976"/>
      </c:scatterChart>
      <c:valAx>
        <c:axId val="42457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570976"/>
        <c:crosses val="autoZero"/>
        <c:crossBetween val="midCat"/>
        <c:dispUnits/>
      </c:valAx>
      <c:valAx>
        <c:axId val="4657097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4245725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43"/>
          <c:w val="0.80625"/>
          <c:h val="0.91375"/>
        </c:manualLayout>
      </c:layout>
      <c:scatterChart>
        <c:scatterStyle val="line"/>
        <c:varyColors val="0"/>
        <c:ser>
          <c:idx val="0"/>
          <c:order val="0"/>
          <c:tx>
            <c:strRef>
              <c:f>Basic!$AB$2</c:f>
              <c:strCache>
                <c:ptCount val="1"/>
                <c:pt idx="0">
                  <c:v>LTC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Basic!$AA$3:$AA$56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xVal>
          <c:yVal>
            <c:numRef>
              <c:f>Basic!$AB$3:$AB$56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Basic!$AC$2</c:f>
              <c:strCache>
                <c:ptCount val="1"/>
                <c:pt idx="0">
                  <c:v>STC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Basic!$AA$3:$AA$56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xVal>
          <c:yVal>
            <c:numRef>
              <c:f>Basic!$AC$3:$AC$56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yVal>
          <c:smooth val="0"/>
        </c:ser>
        <c:axId val="16485601"/>
        <c:axId val="14152682"/>
      </c:scatterChart>
      <c:valAx>
        <c:axId val="16485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152682"/>
        <c:crosses val="autoZero"/>
        <c:crossBetween val="midCat"/>
        <c:dispUnits/>
      </c:valAx>
      <c:valAx>
        <c:axId val="14152682"/>
        <c:scaling>
          <c:orientation val="minMax"/>
          <c:max val="12000"/>
        </c:scaling>
        <c:axPos val="l"/>
        <c:delete val="0"/>
        <c:numFmt formatCode="General" sourceLinked="1"/>
        <c:majorTickMark val="out"/>
        <c:minorTickMark val="none"/>
        <c:tickLblPos val="nextTo"/>
        <c:crossAx val="1648560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47625</xdr:rowOff>
    </xdr:from>
    <xdr:to>
      <xdr:col>5</xdr:col>
      <xdr:colOff>57150</xdr:colOff>
      <xdr:row>13</xdr:row>
      <xdr:rowOff>47625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142875" y="47625"/>
          <a:ext cx="2962275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                   </a:t>
          </a:r>
          <a:r>
            <a:rPr lang="en-US" cap="none" sz="14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The Workbook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latin typeface="Times New Roman"/>
              <a:ea typeface="Times New Roman"/>
              <a:cs typeface="Times New Roman"/>
            </a:rPr>
            <a:t>This workbook displays cost and revenue curves for price-making and price-taking firms. 
Cost: Long-run and short-run total cost curves: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
     LTC = aQ</a:t>
          </a:r>
          <a:r>
            <a:rPr lang="en-US" cap="none" sz="1200" b="1" i="0" u="none" baseline="30000">
              <a:latin typeface="Times New Roman"/>
              <a:ea typeface="Times New Roman"/>
              <a:cs typeface="Times New Roman"/>
            </a:rPr>
            <a:t>2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 + bQ</a:t>
          </a:r>
          <a:r>
            <a:rPr lang="en-US" cap="none" sz="1200" b="1" i="0" u="none" baseline="30000">
              <a:latin typeface="Times New Roman"/>
              <a:ea typeface="Times New Roman"/>
              <a:cs typeface="Times New Roman"/>
            </a:rPr>
            <a:t>0.5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
       STC = mQ</a:t>
          </a:r>
          <a:r>
            <a:rPr lang="en-US" cap="none" sz="1200" b="1" i="0" u="none" baseline="30000">
              <a:latin typeface="Times New Roman"/>
              <a:ea typeface="Times New Roman"/>
              <a:cs typeface="Times New Roman"/>
            </a:rPr>
            <a:t>3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 + n
</a:t>
          </a:r>
          <a:r>
            <a:rPr lang="en-US" cap="none" sz="1100" b="1" i="0" u="none" baseline="0">
              <a:latin typeface="Times New Roman"/>
              <a:ea typeface="Times New Roman"/>
              <a:cs typeface="Times New Roman"/>
            </a:rPr>
            <a:t>Parameters are determined in response to user-supplied cost and quantity values.</a:t>
          </a: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161925</xdr:colOff>
      <xdr:row>0</xdr:row>
      <xdr:rowOff>47625</xdr:rowOff>
    </xdr:from>
    <xdr:to>
      <xdr:col>8</xdr:col>
      <xdr:colOff>161925</xdr:colOff>
      <xdr:row>3</xdr:row>
      <xdr:rowOff>114300</xdr:rowOff>
    </xdr:to>
    <xdr:sp>
      <xdr:nvSpPr>
        <xdr:cNvPr id="2" name="TextBox 11"/>
        <xdr:cNvSpPr txBox="1">
          <a:spLocks noChangeArrowheads="1"/>
        </xdr:cNvSpPr>
      </xdr:nvSpPr>
      <xdr:spPr>
        <a:xfrm>
          <a:off x="3209925" y="47625"/>
          <a:ext cx="182880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       Navigation buttons</a:t>
          </a: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 
are below and on individual worksheets.</a:t>
          </a:r>
        </a:p>
      </xdr:txBody>
    </xdr:sp>
    <xdr:clientData/>
  </xdr:twoCellAnchor>
  <xdr:twoCellAnchor>
    <xdr:from>
      <xdr:col>0</xdr:col>
      <xdr:colOff>142875</xdr:colOff>
      <xdr:row>15</xdr:row>
      <xdr:rowOff>19050</xdr:rowOff>
    </xdr:from>
    <xdr:to>
      <xdr:col>5</xdr:col>
      <xdr:colOff>581025</xdr:colOff>
      <xdr:row>22</xdr:row>
      <xdr:rowOff>133350</xdr:rowOff>
    </xdr:to>
    <xdr:sp>
      <xdr:nvSpPr>
        <xdr:cNvPr id="3" name="TextBox 12"/>
        <xdr:cNvSpPr txBox="1">
          <a:spLocks noChangeArrowheads="1"/>
        </xdr:cNvSpPr>
      </xdr:nvSpPr>
      <xdr:spPr>
        <a:xfrm>
          <a:off x="142875" y="2876550"/>
          <a:ext cx="3486150" cy="14478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User-specified information is in yellow cells.</a:t>
          </a:r>
          <a:r>
            <a:rPr lang="en-US" cap="none" sz="1100" b="1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C</a:t>
          </a:r>
          <a:r>
            <a:rPr lang="en-US" cap="none" sz="1200" b="1" i="0" u="none" baseline="-2500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2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and Q</a:t>
          </a:r>
          <a:r>
            <a:rPr lang="en-US" cap="none" sz="1200" b="1" i="0" u="none" baseline="-2500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. C</a:t>
          </a:r>
          <a:r>
            <a:rPr lang="en-US" cap="none" sz="1200" b="1" i="0" u="none" baseline="-25000">
              <a:latin typeface="Times New Roman"/>
              <a:ea typeface="Times New Roman"/>
              <a:cs typeface="Times New Roman"/>
            </a:rPr>
            <a:t>0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 is the minimum long-run average cost, occurring at Q = Q</a:t>
          </a:r>
          <a:r>
            <a:rPr lang="en-US" cap="none" sz="1200" b="1" i="0" u="none" baseline="-25000">
              <a:latin typeface="Times New Roman"/>
              <a:ea typeface="Times New Roman"/>
              <a:cs typeface="Times New Roman"/>
            </a:rPr>
            <a:t>0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.
</a:t>
          </a:r>
          <a:r>
            <a:rPr lang="en-US" cap="none" sz="12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Q</a:t>
          </a:r>
          <a:r>
            <a:rPr lang="en-US" cap="none" sz="1200" b="1" i="0" u="none" baseline="-2500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 Q</a:t>
          </a:r>
          <a:r>
            <a:rPr lang="en-US" cap="none" sz="1200" b="1" i="0" u="none" baseline="-25000">
              <a:latin typeface="Times New Roman"/>
              <a:ea typeface="Times New Roman"/>
              <a:cs typeface="Times New Roman"/>
            </a:rPr>
            <a:t>1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 is the quantity at which the long-run total cost curve and the short-run total cost are tangent.
</a:t>
          </a: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276225</xdr:colOff>
      <xdr:row>0</xdr:row>
      <xdr:rowOff>47625</xdr:rowOff>
    </xdr:from>
    <xdr:to>
      <xdr:col>14</xdr:col>
      <xdr:colOff>276225</xdr:colOff>
      <xdr:row>18</xdr:row>
      <xdr:rowOff>28575</xdr:rowOff>
    </xdr:to>
    <xdr:sp>
      <xdr:nvSpPr>
        <xdr:cNvPr id="4" name="TextBox 13"/>
        <xdr:cNvSpPr txBox="1">
          <a:spLocks noChangeArrowheads="1"/>
        </xdr:cNvSpPr>
      </xdr:nvSpPr>
      <xdr:spPr>
        <a:xfrm>
          <a:off x="5153025" y="47625"/>
          <a:ext cx="3657600" cy="3409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</a:t>
          </a:r>
          <a:r>
            <a:rPr lang="en-US" cap="none" sz="14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The Worksheets</a:t>
          </a:r>
          <a:r>
            <a:rPr lang="en-US" cap="none" sz="11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Long-Run Total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 (Long-run total cost). Shows total cost as a function of quantity.
</a:t>
          </a:r>
          <a:r>
            <a:rPr lang="en-US" cap="none" sz="12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Long-Run Total and Per-Unit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 (Long-run total cost and long-run per-unit cost as functions of quantity). 
</a:t>
          </a:r>
          <a:r>
            <a:rPr lang="en-US" cap="none" sz="12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LR &amp; SR Totals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 (Long-run and short-run total cost as functions of quantity). Shows the point of tangency between the two curves.
</a:t>
          </a:r>
          <a:r>
            <a:rPr lang="en-US" cap="none" sz="12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LR &amp; SR Per-Unit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 (Long-run and short-run per-unit cost as functions of quantity). Shows the point of tangency between the two average cost curves and the intersections of the marginal cost curves.
</a:t>
          </a:r>
          <a:r>
            <a:rPr lang="en-US" cap="none" sz="12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SR Per-Unit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 (Short-run per-unit cost as a function of quantity). Shows the average total, averag variable, average fixed, and marginal cost curves.
</a:t>
          </a:r>
        </a:p>
      </xdr:txBody>
    </xdr:sp>
    <xdr:clientData/>
  </xdr:twoCellAnchor>
  <xdr:twoCellAnchor>
    <xdr:from>
      <xdr:col>8</xdr:col>
      <xdr:colOff>276225</xdr:colOff>
      <xdr:row>18</xdr:row>
      <xdr:rowOff>123825</xdr:rowOff>
    </xdr:from>
    <xdr:to>
      <xdr:col>14</xdr:col>
      <xdr:colOff>276225</xdr:colOff>
      <xdr:row>22</xdr:row>
      <xdr:rowOff>133350</xdr:rowOff>
    </xdr:to>
    <xdr:sp>
      <xdr:nvSpPr>
        <xdr:cNvPr id="5" name="TextBox 14"/>
        <xdr:cNvSpPr txBox="1">
          <a:spLocks noChangeArrowheads="1"/>
        </xdr:cNvSpPr>
      </xdr:nvSpPr>
      <xdr:spPr>
        <a:xfrm>
          <a:off x="5153025" y="3552825"/>
          <a:ext cx="3657600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Times New Roman"/>
              <a:ea typeface="Times New Roman"/>
              <a:cs typeface="Times New Roman"/>
            </a:rPr>
            <a:t>Display is set for a screen area of 1024 x 768 pixels. If screen area is 800 x 600 adjust by setting Zoom = 75 percent.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1</xdr:row>
      <xdr:rowOff>19050</xdr:rowOff>
    </xdr:from>
    <xdr:to>
      <xdr:col>12</xdr:col>
      <xdr:colOff>552450</xdr:colOff>
      <xdr:row>23</xdr:row>
      <xdr:rowOff>114300</xdr:rowOff>
    </xdr:to>
    <xdr:graphicFrame>
      <xdr:nvGraphicFramePr>
        <xdr:cNvPr id="1" name="Chart 2"/>
        <xdr:cNvGraphicFramePr/>
      </xdr:nvGraphicFramePr>
      <xdr:xfrm>
        <a:off x="3771900" y="209550"/>
        <a:ext cx="40957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14</xdr:row>
      <xdr:rowOff>85725</xdr:rowOff>
    </xdr:from>
    <xdr:to>
      <xdr:col>12</xdr:col>
      <xdr:colOff>561975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3762375" y="2505075"/>
        <a:ext cx="411480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95250</xdr:colOff>
      <xdr:row>0</xdr:row>
      <xdr:rowOff>66675</xdr:rowOff>
    </xdr:from>
    <xdr:to>
      <xdr:col>12</xdr:col>
      <xdr:colOff>552450</xdr:colOff>
      <xdr:row>14</xdr:row>
      <xdr:rowOff>47625</xdr:rowOff>
    </xdr:to>
    <xdr:graphicFrame>
      <xdr:nvGraphicFramePr>
        <xdr:cNvPr id="2" name="Chart 2"/>
        <xdr:cNvGraphicFramePr/>
      </xdr:nvGraphicFramePr>
      <xdr:xfrm>
        <a:off x="3752850" y="66675"/>
        <a:ext cx="411480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0</xdr:row>
      <xdr:rowOff>123825</xdr:rowOff>
    </xdr:from>
    <xdr:to>
      <xdr:col>13</xdr:col>
      <xdr:colOff>238125</xdr:colOff>
      <xdr:row>23</xdr:row>
      <xdr:rowOff>47625</xdr:rowOff>
    </xdr:to>
    <xdr:graphicFrame>
      <xdr:nvGraphicFramePr>
        <xdr:cNvPr id="1" name="Chart 2"/>
        <xdr:cNvGraphicFramePr/>
      </xdr:nvGraphicFramePr>
      <xdr:xfrm>
        <a:off x="4067175" y="123825"/>
        <a:ext cx="40957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1</xdr:row>
      <xdr:rowOff>95250</xdr:rowOff>
    </xdr:from>
    <xdr:to>
      <xdr:col>12</xdr:col>
      <xdr:colOff>381000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3609975" y="285750"/>
        <a:ext cx="40862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0</xdr:row>
      <xdr:rowOff>28575</xdr:rowOff>
    </xdr:from>
    <xdr:to>
      <xdr:col>12</xdr:col>
      <xdr:colOff>466725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3714750" y="28575"/>
        <a:ext cx="40671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15</xdr:row>
      <xdr:rowOff>57150</xdr:rowOff>
    </xdr:from>
    <xdr:to>
      <xdr:col>14</xdr:col>
      <xdr:colOff>238125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4362450" y="2552700"/>
        <a:ext cx="4733925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409575</xdr:colOff>
      <xdr:row>1</xdr:row>
      <xdr:rowOff>38100</xdr:rowOff>
    </xdr:from>
    <xdr:to>
      <xdr:col>14</xdr:col>
      <xdr:colOff>190500</xdr:colOff>
      <xdr:row>15</xdr:row>
      <xdr:rowOff>19050</xdr:rowOff>
    </xdr:to>
    <xdr:graphicFrame>
      <xdr:nvGraphicFramePr>
        <xdr:cNvPr id="2" name="Chart 2"/>
        <xdr:cNvGraphicFramePr/>
      </xdr:nvGraphicFramePr>
      <xdr:xfrm>
        <a:off x="4391025" y="228600"/>
        <a:ext cx="4657725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40:X50"/>
  <sheetViews>
    <sheetView tabSelected="1" workbookViewId="0" topLeftCell="A1">
      <selection activeCell="A1" sqref="A1"/>
    </sheetView>
  </sheetViews>
  <sheetFormatPr defaultColWidth="9.140625" defaultRowHeight="15"/>
  <sheetData>
    <row r="1" s="32" customFormat="1" ht="15"/>
    <row r="2" s="32" customFormat="1" ht="15"/>
    <row r="3" s="32" customFormat="1" ht="15"/>
    <row r="4" s="32" customFormat="1" ht="15"/>
    <row r="5" s="32" customFormat="1" ht="15"/>
    <row r="6" s="32" customFormat="1" ht="15"/>
    <row r="7" s="32" customFormat="1" ht="15"/>
    <row r="8" s="32" customFormat="1" ht="15"/>
    <row r="9" s="32" customFormat="1" ht="15"/>
    <row r="10" s="32" customFormat="1" ht="15"/>
    <row r="11" s="32" customFormat="1" ht="15"/>
    <row r="12" s="32" customFormat="1" ht="15"/>
    <row r="13" s="32" customFormat="1" ht="15"/>
    <row r="14" s="32" customFormat="1" ht="15"/>
    <row r="15" s="32" customFormat="1" ht="15"/>
    <row r="16" s="32" customFormat="1" ht="15"/>
    <row r="17" s="32" customFormat="1" ht="15"/>
    <row r="18" s="32" customFormat="1" ht="15"/>
    <row r="19" s="32" customFormat="1" ht="15"/>
    <row r="20" s="32" customFormat="1" ht="15"/>
    <row r="21" s="32" customFormat="1" ht="15"/>
    <row r="22" s="32" customFormat="1" ht="15"/>
    <row r="23" s="32" customFormat="1" ht="15"/>
    <row r="24" s="32" customFormat="1" ht="15"/>
    <row r="25" s="32" customFormat="1" ht="15"/>
    <row r="26" s="32" customFormat="1" ht="15"/>
    <row r="27" s="32" customFormat="1" ht="15"/>
    <row r="28" s="32" customFormat="1" ht="15"/>
    <row r="29" s="32" customFormat="1" ht="15"/>
    <row r="30" s="32" customFormat="1" ht="15"/>
    <row r="31" s="32" customFormat="1" ht="15"/>
    <row r="32" s="32" customFormat="1" ht="15"/>
    <row r="33" s="32" customFormat="1" ht="15"/>
    <row r="34" s="32" customFormat="1" ht="15"/>
    <row r="35" s="32" customFormat="1" ht="15"/>
    <row r="36" s="32" customFormat="1" ht="15"/>
    <row r="37" s="32" customFormat="1" ht="15"/>
    <row r="38" s="32" customFormat="1" ht="15"/>
    <row r="39" s="32" customFormat="1" ht="15"/>
    <row r="40" s="32" customFormat="1" ht="15">
      <c r="H40" s="21"/>
    </row>
    <row r="41" spans="1:24" ht="1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</row>
    <row r="42" spans="1:24" ht="1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</row>
    <row r="43" spans="1:24" ht="1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</row>
    <row r="44" spans="1:24" ht="1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</row>
    <row r="45" spans="1:24" ht="1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</row>
    <row r="46" spans="1:24" ht="1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</row>
    <row r="47" spans="1:24" ht="1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</row>
    <row r="48" spans="1:24" ht="1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</row>
    <row r="49" spans="1:24" ht="1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</row>
    <row r="50" spans="1:24" ht="15">
      <c r="A50" s="21"/>
      <c r="B50" s="21"/>
      <c r="C50" s="21"/>
      <c r="D50" s="21"/>
      <c r="E50" s="21"/>
      <c r="F50" s="21"/>
      <c r="G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</row>
  </sheetData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L150"/>
  <sheetViews>
    <sheetView workbookViewId="0" topLeftCell="A1">
      <selection activeCell="A1" sqref="A1:E1"/>
    </sheetView>
  </sheetViews>
  <sheetFormatPr defaultColWidth="9.140625" defaultRowHeight="15"/>
  <sheetData>
    <row r="1" spans="1:33" s="34" customFormat="1" ht="15" customHeight="1">
      <c r="A1" s="58" t="s">
        <v>52</v>
      </c>
      <c r="B1" s="58"/>
      <c r="C1" s="58"/>
      <c r="D1" s="58"/>
      <c r="E1" s="58"/>
      <c r="AA1" s="35" t="s">
        <v>38</v>
      </c>
      <c r="AB1" s="36" t="s">
        <v>2</v>
      </c>
      <c r="AC1" s="36" t="s">
        <v>3</v>
      </c>
      <c r="AD1" s="36" t="s">
        <v>4</v>
      </c>
      <c r="AE1" s="36" t="s">
        <v>5</v>
      </c>
      <c r="AF1" s="36" t="s">
        <v>6</v>
      </c>
      <c r="AG1" s="37" t="s">
        <v>7</v>
      </c>
    </row>
    <row r="2" spans="27:33" s="34" customFormat="1" ht="13.5" customHeight="1">
      <c r="AA2" s="38">
        <v>0</v>
      </c>
      <c r="AB2" s="39">
        <f aca="true" t="shared" si="0" ref="AB2:AB33">Z$11*AA2^2+Z$12*AA2^0.5</f>
        <v>0</v>
      </c>
      <c r="AC2" s="39">
        <f>$Z$11*AA2^3+$Z$12</f>
        <v>298.14239699997194</v>
      </c>
      <c r="AD2" s="39"/>
      <c r="AE2" s="39">
        <f>3*$Z$11*AA2^2</f>
        <v>0</v>
      </c>
      <c r="AF2" s="39"/>
      <c r="AG2" s="40"/>
    </row>
    <row r="3" spans="27:33" s="34" customFormat="1" ht="13.5" customHeight="1">
      <c r="AA3" s="38">
        <f aca="true" t="shared" si="1" ref="AA3:AA22">AA2+0.25</f>
        <v>0.25</v>
      </c>
      <c r="AB3" s="39">
        <f t="shared" si="0"/>
        <v>149.0842193333193</v>
      </c>
      <c r="AC3" s="39">
        <f aca="true" t="shared" si="2" ref="AC3:AC55">$Z$11*AA3^3+$Z$12</f>
        <v>298.14565220830525</v>
      </c>
      <c r="AD3" s="39">
        <f aca="true" t="shared" si="3" ref="AD3:AD34">2*Z$11*AA3+0.5*Z$12*AA3^-0.5</f>
        <v>298.2465636666386</v>
      </c>
      <c r="AE3" s="39">
        <f>3*$Z$11*AA3^2</f>
        <v>0.0390625</v>
      </c>
      <c r="AF3" s="39">
        <f>$Z$11*AA3^2+$Z$12/AA3</f>
        <v>1192.582608833221</v>
      </c>
      <c r="AG3" s="40">
        <f aca="true" t="shared" si="4" ref="AG3:AG34">Z$11*AA3+Z$12*AA3^-0.5</f>
        <v>596.3368773332772</v>
      </c>
    </row>
    <row r="4" spans="1:33" s="34" customFormat="1" ht="13.5" customHeight="1">
      <c r="A4" s="57" t="s">
        <v>48</v>
      </c>
      <c r="B4" s="57"/>
      <c r="C4" s="54">
        <v>80</v>
      </c>
      <c r="AA4" s="38">
        <f t="shared" si="1"/>
        <v>0.5</v>
      </c>
      <c r="AB4" s="39">
        <f t="shared" si="0"/>
        <v>210.8705940112253</v>
      </c>
      <c r="AC4" s="39">
        <f t="shared" si="2"/>
        <v>298.1684386666386</v>
      </c>
      <c r="AD4" s="39">
        <f t="shared" si="3"/>
        <v>211.02684401122525</v>
      </c>
      <c r="AE4" s="39">
        <f aca="true" t="shared" si="5" ref="AE4:AE55">3*$Z$11*AA4^2</f>
        <v>0.15625</v>
      </c>
      <c r="AF4" s="39">
        <f aca="true" t="shared" si="6" ref="AF4:AF55">$Z$11*AA4^2+$Z$12/AA4</f>
        <v>596.3368773332772</v>
      </c>
      <c r="AG4" s="40">
        <f t="shared" si="4"/>
        <v>421.7411880224505</v>
      </c>
    </row>
    <row r="5" spans="1:33" s="34" customFormat="1" ht="13.5" customHeight="1">
      <c r="A5" s="57" t="s">
        <v>49</v>
      </c>
      <c r="B5" s="57"/>
      <c r="C5" s="55">
        <v>50</v>
      </c>
      <c r="AA5" s="38">
        <f t="shared" si="1"/>
        <v>0.75</v>
      </c>
      <c r="AB5" s="39">
        <f t="shared" si="0"/>
        <v>258.3160772471611</v>
      </c>
      <c r="AC5" s="39">
        <f t="shared" si="2"/>
        <v>298.23028762497194</v>
      </c>
      <c r="AD5" s="39">
        <f t="shared" si="3"/>
        <v>172.4450931647741</v>
      </c>
      <c r="AE5" s="39">
        <f t="shared" si="5"/>
        <v>0.3515625</v>
      </c>
      <c r="AF5" s="39">
        <f t="shared" si="6"/>
        <v>397.6403834999626</v>
      </c>
      <c r="AG5" s="40">
        <f t="shared" si="4"/>
        <v>344.4214363295482</v>
      </c>
    </row>
    <row r="6" spans="1:33" s="34" customFormat="1" ht="13.5" customHeight="1">
      <c r="A6" s="57" t="s">
        <v>23</v>
      </c>
      <c r="B6" s="57"/>
      <c r="C6" s="54">
        <v>4</v>
      </c>
      <c r="AA6" s="38">
        <f t="shared" si="1"/>
        <v>1</v>
      </c>
      <c r="AB6" s="39">
        <f t="shared" si="0"/>
        <v>298.35073033330525</v>
      </c>
      <c r="AC6" s="39">
        <f t="shared" si="2"/>
        <v>298.35073033330525</v>
      </c>
      <c r="AD6" s="39">
        <f t="shared" si="3"/>
        <v>149.48786516665263</v>
      </c>
      <c r="AE6" s="39">
        <f t="shared" si="5"/>
        <v>0.625</v>
      </c>
      <c r="AF6" s="39">
        <f t="shared" si="6"/>
        <v>298.35073033330525</v>
      </c>
      <c r="AG6" s="40">
        <f t="shared" si="4"/>
        <v>298.35073033330525</v>
      </c>
    </row>
    <row r="7" spans="1:33" s="34" customFormat="1" ht="13.5" customHeight="1">
      <c r="A7" s="32"/>
      <c r="B7" s="32"/>
      <c r="C7" s="32"/>
      <c r="AA7" s="38">
        <f t="shared" si="1"/>
        <v>1.25</v>
      </c>
      <c r="AB7" s="39">
        <f t="shared" si="0"/>
        <v>333.65885416666663</v>
      </c>
      <c r="AC7" s="39">
        <f t="shared" si="2"/>
        <v>298.5492980416386</v>
      </c>
      <c r="AD7" s="39">
        <f t="shared" si="3"/>
        <v>133.85416666666666</v>
      </c>
      <c r="AE7" s="39">
        <f t="shared" si="5"/>
        <v>0.9765625</v>
      </c>
      <c r="AF7" s="39">
        <f t="shared" si="6"/>
        <v>238.8394384333109</v>
      </c>
      <c r="AG7" s="40">
        <f t="shared" si="4"/>
        <v>266.9270833333333</v>
      </c>
    </row>
    <row r="8" spans="1:33" s="34" customFormat="1" ht="13.5" customHeight="1">
      <c r="A8" s="41"/>
      <c r="B8" s="41"/>
      <c r="C8" s="41"/>
      <c r="D8" s="41"/>
      <c r="AA8" s="38">
        <f t="shared" si="1"/>
        <v>1.5</v>
      </c>
      <c r="AB8" s="39">
        <f t="shared" si="0"/>
        <v>365.6171216701107</v>
      </c>
      <c r="AC8" s="39">
        <f t="shared" si="2"/>
        <v>298.84552199997194</v>
      </c>
      <c r="AD8" s="39">
        <f t="shared" si="3"/>
        <v>122.34112389003693</v>
      </c>
      <c r="AE8" s="39">
        <f t="shared" si="5"/>
        <v>1.40625</v>
      </c>
      <c r="AF8" s="39">
        <f t="shared" si="6"/>
        <v>199.2303479999813</v>
      </c>
      <c r="AG8" s="40">
        <f t="shared" si="4"/>
        <v>243.74474778007385</v>
      </c>
    </row>
    <row r="9" spans="25:33" s="34" customFormat="1" ht="13.5" customHeight="1">
      <c r="Y9" s="56" t="s">
        <v>16</v>
      </c>
      <c r="Z9" s="56"/>
      <c r="AA9" s="38">
        <f t="shared" si="1"/>
        <v>1.75</v>
      </c>
      <c r="AB9" s="39">
        <f t="shared" si="0"/>
        <v>395.04333970664106</v>
      </c>
      <c r="AC9" s="39">
        <f t="shared" si="2"/>
        <v>299.25893345830525</v>
      </c>
      <c r="AD9" s="39">
        <f t="shared" si="3"/>
        <v>113.41640063046886</v>
      </c>
      <c r="AE9" s="39">
        <f t="shared" si="5"/>
        <v>1.9140625</v>
      </c>
      <c r="AF9" s="39">
        <f t="shared" si="6"/>
        <v>171.00510483331732</v>
      </c>
      <c r="AG9" s="40">
        <f t="shared" si="4"/>
        <v>225.7390512609377</v>
      </c>
    </row>
    <row r="10" spans="1:33" s="34" customFormat="1" ht="13.5" customHeight="1">
      <c r="A10" s="41"/>
      <c r="B10" s="41"/>
      <c r="C10" s="41"/>
      <c r="D10" s="41"/>
      <c r="Y10" s="56" t="s">
        <v>37</v>
      </c>
      <c r="Z10" s="56"/>
      <c r="AA10" s="38">
        <f t="shared" si="1"/>
        <v>2</v>
      </c>
      <c r="AB10" s="39">
        <f t="shared" si="0"/>
        <v>422.47035468911724</v>
      </c>
      <c r="AC10" s="39">
        <f t="shared" si="2"/>
        <v>299.8090636666386</v>
      </c>
      <c r="AD10" s="39">
        <f t="shared" si="3"/>
        <v>106.24258867227928</v>
      </c>
      <c r="AE10" s="39">
        <f t="shared" si="5"/>
        <v>2.5</v>
      </c>
      <c r="AF10" s="39">
        <f t="shared" si="6"/>
        <v>149.9045318333193</v>
      </c>
      <c r="AG10" s="40">
        <f t="shared" si="4"/>
        <v>211.23517734455856</v>
      </c>
    </row>
    <row r="11" spans="1:33" s="34" customFormat="1" ht="13.5" customHeight="1">
      <c r="A11" s="33"/>
      <c r="B11" s="33"/>
      <c r="C11" s="33"/>
      <c r="D11" s="33"/>
      <c r="Y11" s="43" t="s">
        <v>9</v>
      </c>
      <c r="Z11" s="43">
        <f>C5/(3*C4)</f>
        <v>0.20833333333333334</v>
      </c>
      <c r="AA11" s="38">
        <f t="shared" si="1"/>
        <v>2.25</v>
      </c>
      <c r="AB11" s="39">
        <f t="shared" si="0"/>
        <v>448.26828299995793</v>
      </c>
      <c r="AC11" s="39">
        <f t="shared" si="2"/>
        <v>300.51544387497194</v>
      </c>
      <c r="AD11" s="39">
        <f t="shared" si="3"/>
        <v>100.31829899999065</v>
      </c>
      <c r="AE11" s="39">
        <f t="shared" si="5"/>
        <v>3.1640625</v>
      </c>
      <c r="AF11" s="39">
        <f t="shared" si="6"/>
        <v>133.56241949998753</v>
      </c>
      <c r="AG11" s="40">
        <f t="shared" si="4"/>
        <v>199.2303479999813</v>
      </c>
    </row>
    <row r="12" spans="25:33" s="34" customFormat="1" ht="13.5" customHeight="1">
      <c r="Y12" s="43" t="s">
        <v>10</v>
      </c>
      <c r="Z12" s="43">
        <f>(C5-Z11*C4)*C4^0.5</f>
        <v>298.14239699997194</v>
      </c>
      <c r="AA12" s="38">
        <f>AA11+0.25</f>
        <v>2.5</v>
      </c>
      <c r="AB12" s="39">
        <f t="shared" si="0"/>
        <v>472.706604124365</v>
      </c>
      <c r="AC12" s="39">
        <f t="shared" si="2"/>
        <v>301.39760533330525</v>
      </c>
      <c r="AD12" s="39">
        <f t="shared" si="3"/>
        <v>95.322570824873</v>
      </c>
      <c r="AE12" s="39">
        <f t="shared" si="5"/>
        <v>3.90625</v>
      </c>
      <c r="AF12" s="39">
        <f t="shared" si="6"/>
        <v>120.55904213332211</v>
      </c>
      <c r="AG12" s="40">
        <f t="shared" si="4"/>
        <v>189.082641649746</v>
      </c>
    </row>
    <row r="13" spans="27:33" s="34" customFormat="1" ht="13.5" customHeight="1">
      <c r="AA13" s="38">
        <f t="shared" si="1"/>
        <v>2.75</v>
      </c>
      <c r="AB13" s="39">
        <f t="shared" si="0"/>
        <v>495.9887533063775</v>
      </c>
      <c r="AC13" s="39">
        <f t="shared" si="2"/>
        <v>302.4750792916386</v>
      </c>
      <c r="AD13" s="39">
        <f t="shared" si="3"/>
        <v>91.03914832843226</v>
      </c>
      <c r="AE13" s="39">
        <f t="shared" si="5"/>
        <v>4.7265625</v>
      </c>
      <c r="AF13" s="39">
        <f t="shared" si="6"/>
        <v>109.99093792423221</v>
      </c>
      <c r="AG13" s="40">
        <f t="shared" si="4"/>
        <v>180.35954665686452</v>
      </c>
    </row>
    <row r="14" spans="27:33" s="34" customFormat="1" ht="13.5" customHeight="1">
      <c r="AA14" s="38">
        <f t="shared" si="1"/>
        <v>3</v>
      </c>
      <c r="AB14" s="39">
        <f t="shared" si="0"/>
        <v>518.2727794943222</v>
      </c>
      <c r="AC14" s="39">
        <f t="shared" si="2"/>
        <v>303.76739699997194</v>
      </c>
      <c r="AD14" s="39">
        <f t="shared" si="3"/>
        <v>87.31629658238705</v>
      </c>
      <c r="AE14" s="39">
        <f t="shared" si="5"/>
        <v>5.625</v>
      </c>
      <c r="AF14" s="39">
        <f t="shared" si="6"/>
        <v>101.25579899999065</v>
      </c>
      <c r="AG14" s="40">
        <f t="shared" si="4"/>
        <v>172.7575931647741</v>
      </c>
    </row>
    <row r="15" spans="27:33" s="34" customFormat="1" ht="13.5" customHeight="1">
      <c r="AA15" s="38">
        <f t="shared" si="1"/>
        <v>3.25</v>
      </c>
      <c r="AB15" s="39">
        <f t="shared" si="0"/>
        <v>539.6843707199033</v>
      </c>
      <c r="AC15" s="39">
        <f t="shared" si="2"/>
        <v>305.29408970830525</v>
      </c>
      <c r="AD15" s="39">
        <f t="shared" si="3"/>
        <v>84.04398972613897</v>
      </c>
      <c r="AE15" s="39">
        <f t="shared" si="5"/>
        <v>6.6015625</v>
      </c>
      <c r="AF15" s="39">
        <f t="shared" si="6"/>
        <v>93.93664298717084</v>
      </c>
      <c r="AG15" s="40">
        <f t="shared" si="4"/>
        <v>166.05672945227795</v>
      </c>
    </row>
    <row r="16" spans="27:33" s="34" customFormat="1" ht="13.5" customHeight="1">
      <c r="AA16" s="38">
        <f t="shared" si="1"/>
        <v>3.5</v>
      </c>
      <c r="AB16" s="39">
        <f t="shared" si="0"/>
        <v>560.3254343560503</v>
      </c>
      <c r="AC16" s="39">
        <f t="shared" si="2"/>
        <v>307.0746886666386</v>
      </c>
      <c r="AD16" s="39">
        <f t="shared" si="3"/>
        <v>81.14024062229291</v>
      </c>
      <c r="AE16" s="39">
        <f t="shared" si="5"/>
        <v>7.65625</v>
      </c>
      <c r="AF16" s="39">
        <f t="shared" si="6"/>
        <v>87.73562533332532</v>
      </c>
      <c r="AG16" s="40">
        <f t="shared" si="4"/>
        <v>160.09298124458581</v>
      </c>
    </row>
    <row r="17" spans="27:33" s="34" customFormat="1" ht="13.5" customHeight="1">
      <c r="AA17" s="38">
        <f t="shared" si="1"/>
        <v>3.75</v>
      </c>
      <c r="AB17" s="39">
        <f t="shared" si="0"/>
        <v>580.2799566896257</v>
      </c>
      <c r="AC17" s="39">
        <f t="shared" si="2"/>
        <v>309.12872512497194</v>
      </c>
      <c r="AD17" s="39">
        <f t="shared" si="3"/>
        <v>78.54253589195008</v>
      </c>
      <c r="AE17" s="39">
        <f t="shared" si="5"/>
        <v>8.7890625</v>
      </c>
      <c r="AF17" s="39">
        <f t="shared" si="6"/>
        <v>82.43432669999251</v>
      </c>
      <c r="AG17" s="40">
        <f t="shared" si="4"/>
        <v>154.74132178390016</v>
      </c>
    </row>
    <row r="18" spans="27:33" s="34" customFormat="1" ht="13.5" customHeight="1">
      <c r="AA18" s="38">
        <f t="shared" si="1"/>
        <v>4</v>
      </c>
      <c r="AB18" s="39">
        <f t="shared" si="0"/>
        <v>599.6181273332772</v>
      </c>
      <c r="AC18" s="39">
        <f t="shared" si="2"/>
        <v>311.47573033330525</v>
      </c>
      <c r="AD18" s="39">
        <f t="shared" si="3"/>
        <v>76.20226591665966</v>
      </c>
      <c r="AE18" s="39">
        <f t="shared" si="5"/>
        <v>10</v>
      </c>
      <c r="AF18" s="39">
        <f t="shared" si="6"/>
        <v>77.86893258332631</v>
      </c>
      <c r="AG18" s="40">
        <f t="shared" si="4"/>
        <v>149.9045318333193</v>
      </c>
    </row>
    <row r="19" spans="27:33" s="34" customFormat="1" ht="13.5" customHeight="1">
      <c r="AA19" s="38">
        <f t="shared" si="1"/>
        <v>4.25</v>
      </c>
      <c r="AB19" s="39">
        <f t="shared" si="0"/>
        <v>618.3993179861925</v>
      </c>
      <c r="AC19" s="39">
        <f t="shared" si="2"/>
        <v>314.1352355416386</v>
      </c>
      <c r="AD19" s="39">
        <f t="shared" si="3"/>
        <v>74.08098593955205</v>
      </c>
      <c r="AE19" s="39">
        <f t="shared" si="5"/>
        <v>11.2890625</v>
      </c>
      <c r="AF19" s="39">
        <f t="shared" si="6"/>
        <v>73.91417306862084</v>
      </c>
      <c r="AG19" s="40">
        <f t="shared" si="4"/>
        <v>145.5057218791041</v>
      </c>
    </row>
    <row r="20" spans="1:33" s="34" customFormat="1" ht="13.5" customHeight="1">
      <c r="A20" s="53"/>
      <c r="B20" s="44"/>
      <c r="C20" s="44"/>
      <c r="AA20" s="38">
        <f t="shared" si="1"/>
        <v>4.5</v>
      </c>
      <c r="AB20" s="39">
        <f t="shared" si="0"/>
        <v>636.6742820336758</v>
      </c>
      <c r="AC20" s="39">
        <f t="shared" si="2"/>
        <v>317.12677199997194</v>
      </c>
      <c r="AD20" s="39">
        <f t="shared" si="3"/>
        <v>72.14783689263065</v>
      </c>
      <c r="AE20" s="39">
        <f t="shared" si="5"/>
        <v>12.65625</v>
      </c>
      <c r="AF20" s="39">
        <f t="shared" si="6"/>
        <v>70.47261599999376</v>
      </c>
      <c r="AG20" s="40">
        <f t="shared" si="4"/>
        <v>141.4831737852613</v>
      </c>
    </row>
    <row r="21" spans="27:33" s="34" customFormat="1" ht="13.5" customHeight="1">
      <c r="AA21" s="38">
        <f t="shared" si="1"/>
        <v>4.75</v>
      </c>
      <c r="AB21" s="39">
        <f t="shared" si="0"/>
        <v>654.4868104872643</v>
      </c>
      <c r="AC21" s="39">
        <f t="shared" si="2"/>
        <v>320.46987095830525</v>
      </c>
      <c r="AD21" s="39">
        <f t="shared" si="3"/>
        <v>70.3777234723436</v>
      </c>
      <c r="AE21" s="39">
        <f t="shared" si="5"/>
        <v>14.1015625</v>
      </c>
      <c r="AF21" s="39">
        <f t="shared" si="6"/>
        <v>67.46734125438006</v>
      </c>
      <c r="AG21" s="40">
        <f t="shared" si="4"/>
        <v>137.7866969446872</v>
      </c>
    </row>
    <row r="22" spans="27:33" s="34" customFormat="1" ht="13.5" customHeight="1">
      <c r="AA22" s="38">
        <f t="shared" si="1"/>
        <v>5</v>
      </c>
      <c r="AB22" s="39">
        <f t="shared" si="0"/>
        <v>671.875</v>
      </c>
      <c r="AC22" s="39">
        <f t="shared" si="2"/>
        <v>324.1840636666386</v>
      </c>
      <c r="AD22" s="39">
        <f t="shared" si="3"/>
        <v>68.74999999999999</v>
      </c>
      <c r="AE22" s="39">
        <f t="shared" si="5"/>
        <v>15.625</v>
      </c>
      <c r="AF22" s="39">
        <f t="shared" si="6"/>
        <v>64.83681273332772</v>
      </c>
      <c r="AG22" s="40">
        <f t="shared" si="4"/>
        <v>134.37499999999997</v>
      </c>
    </row>
    <row r="23" spans="27:33" s="34" customFormat="1" ht="13.5" customHeight="1">
      <c r="AA23" s="38">
        <f aca="true" t="shared" si="7" ref="AA23:AA55">AA22+$C$6</f>
        <v>9</v>
      </c>
      <c r="AB23" s="39">
        <f t="shared" si="0"/>
        <v>911.3021909999159</v>
      </c>
      <c r="AC23" s="39">
        <f t="shared" si="2"/>
        <v>450.01739699997194</v>
      </c>
      <c r="AD23" s="39">
        <f t="shared" si="3"/>
        <v>53.44039949999532</v>
      </c>
      <c r="AE23" s="39">
        <f t="shared" si="5"/>
        <v>50.625</v>
      </c>
      <c r="AF23" s="39">
        <f t="shared" si="6"/>
        <v>50.00193299999688</v>
      </c>
      <c r="AG23" s="40">
        <f t="shared" si="4"/>
        <v>101.25579899999065</v>
      </c>
    </row>
    <row r="24" spans="27:33" s="34" customFormat="1" ht="13.5" customHeight="1">
      <c r="AA24" s="38">
        <f t="shared" si="7"/>
        <v>13</v>
      </c>
      <c r="AB24" s="39">
        <f t="shared" si="0"/>
        <v>1110.1760331064731</v>
      </c>
      <c r="AC24" s="39">
        <f t="shared" si="2"/>
        <v>755.8507303333054</v>
      </c>
      <c r="AD24" s="39">
        <f t="shared" si="3"/>
        <v>46.761578196402816</v>
      </c>
      <c r="AE24" s="39">
        <f t="shared" si="5"/>
        <v>105.625</v>
      </c>
      <c r="AF24" s="39">
        <f t="shared" si="6"/>
        <v>58.14236387179271</v>
      </c>
      <c r="AG24" s="40">
        <f t="shared" si="4"/>
        <v>85.39815639280563</v>
      </c>
    </row>
    <row r="25" spans="27:33" s="34" customFormat="1" ht="13.5" customHeight="1">
      <c r="AA25" s="38">
        <f t="shared" si="7"/>
        <v>17</v>
      </c>
      <c r="AB25" s="39">
        <f t="shared" si="0"/>
        <v>1289.4809276390515</v>
      </c>
      <c r="AC25" s="39">
        <f t="shared" si="2"/>
        <v>1321.6840636666386</v>
      </c>
      <c r="AD25" s="39">
        <f t="shared" si="3"/>
        <v>43.2384096364427</v>
      </c>
      <c r="AE25" s="39">
        <f t="shared" si="5"/>
        <v>180.625</v>
      </c>
      <c r="AF25" s="39">
        <f t="shared" si="6"/>
        <v>77.74612139215522</v>
      </c>
      <c r="AG25" s="40">
        <f t="shared" si="4"/>
        <v>75.8518192728854</v>
      </c>
    </row>
    <row r="26" spans="6:33" s="34" customFormat="1" ht="13.5" customHeight="1">
      <c r="F26" s="32"/>
      <c r="G26" s="32"/>
      <c r="H26" s="32"/>
      <c r="AA26" s="38">
        <f t="shared" si="7"/>
        <v>21</v>
      </c>
      <c r="AB26" s="39">
        <f t="shared" si="0"/>
        <v>1458.1351021279463</v>
      </c>
      <c r="AC26" s="39">
        <f t="shared" si="2"/>
        <v>2227.517396999972</v>
      </c>
      <c r="AD26" s="39">
        <f t="shared" si="3"/>
        <v>41.280002431617774</v>
      </c>
      <c r="AE26" s="39">
        <f t="shared" si="5"/>
        <v>275.625</v>
      </c>
      <c r="AF26" s="39">
        <f t="shared" si="6"/>
        <v>106.07225699999866</v>
      </c>
      <c r="AG26" s="40">
        <f t="shared" si="4"/>
        <v>69.43500486323555</v>
      </c>
    </row>
    <row r="27" spans="6:33" s="34" customFormat="1" ht="13.5" customHeight="1">
      <c r="F27" s="32"/>
      <c r="G27" s="32"/>
      <c r="H27" s="32"/>
      <c r="AA27" s="38">
        <f t="shared" si="7"/>
        <v>25</v>
      </c>
      <c r="AB27" s="39">
        <f t="shared" si="0"/>
        <v>1620.9203183331929</v>
      </c>
      <c r="AC27" s="39">
        <f t="shared" si="2"/>
        <v>3553.3507303333054</v>
      </c>
      <c r="AD27" s="39">
        <f t="shared" si="3"/>
        <v>40.23090636666386</v>
      </c>
      <c r="AE27" s="39">
        <f t="shared" si="5"/>
        <v>390.625</v>
      </c>
      <c r="AF27" s="39">
        <f t="shared" si="6"/>
        <v>142.1340292133322</v>
      </c>
      <c r="AG27" s="40">
        <f t="shared" si="4"/>
        <v>64.83681273332772</v>
      </c>
    </row>
    <row r="28" spans="27:33" s="34" customFormat="1" ht="13.5" customHeight="1">
      <c r="AA28" s="38">
        <f t="shared" si="7"/>
        <v>29</v>
      </c>
      <c r="AB28" s="39">
        <f t="shared" si="0"/>
        <v>1780.7542771723058</v>
      </c>
      <c r="AC28" s="39">
        <f t="shared" si="2"/>
        <v>5379.184063666639</v>
      </c>
      <c r="AD28" s="39">
        <f t="shared" si="3"/>
        <v>39.76515995124665</v>
      </c>
      <c r="AE28" s="39">
        <f t="shared" si="5"/>
        <v>525.625</v>
      </c>
      <c r="AF28" s="39">
        <f t="shared" si="6"/>
        <v>185.4891056436772</v>
      </c>
      <c r="AG28" s="40">
        <f t="shared" si="4"/>
        <v>61.405319902493304</v>
      </c>
    </row>
    <row r="29" spans="1:33" s="34" customFormat="1" ht="13.5" customHeight="1">
      <c r="A29" s="32"/>
      <c r="B29" s="32"/>
      <c r="C29" s="32"/>
      <c r="D29" s="32"/>
      <c r="AA29" s="38">
        <f t="shared" si="7"/>
        <v>33</v>
      </c>
      <c r="AB29" s="39">
        <f t="shared" si="0"/>
        <v>1939.5726771553504</v>
      </c>
      <c r="AC29" s="39">
        <f t="shared" si="2"/>
        <v>7785.017396999972</v>
      </c>
      <c r="AD29" s="39">
        <f t="shared" si="3"/>
        <v>39.6999648053841</v>
      </c>
      <c r="AE29" s="39">
        <f t="shared" si="5"/>
        <v>680.625</v>
      </c>
      <c r="AF29" s="39">
        <f t="shared" si="6"/>
        <v>235.90961809090825</v>
      </c>
      <c r="AG29" s="40">
        <f t="shared" si="4"/>
        <v>58.7749296107682</v>
      </c>
    </row>
    <row r="30" spans="27:33" s="32" customFormat="1" ht="13.5" customHeight="1">
      <c r="AA30" s="38">
        <f t="shared" si="7"/>
        <v>37</v>
      </c>
      <c r="AB30" s="39">
        <f t="shared" si="0"/>
        <v>2098.737734498059</v>
      </c>
      <c r="AC30" s="39">
        <f t="shared" si="2"/>
        <v>10850.850730333306</v>
      </c>
      <c r="AD30" s="39">
        <f t="shared" si="3"/>
        <v>39.92382073646026</v>
      </c>
      <c r="AE30" s="39">
        <f t="shared" si="5"/>
        <v>855.625</v>
      </c>
      <c r="AF30" s="39">
        <f t="shared" si="6"/>
        <v>293.26623595495425</v>
      </c>
      <c r="AG30" s="40">
        <f t="shared" si="4"/>
        <v>56.722641472920515</v>
      </c>
    </row>
    <row r="31" spans="27:33" s="32" customFormat="1" ht="13.5" customHeight="1">
      <c r="AA31" s="38">
        <f t="shared" si="7"/>
        <v>41</v>
      </c>
      <c r="AB31" s="39">
        <f t="shared" si="0"/>
        <v>2259.2511417701803</v>
      </c>
      <c r="AC31" s="39">
        <f t="shared" si="2"/>
        <v>14656.68406366664</v>
      </c>
      <c r="AD31" s="39">
        <f t="shared" si="3"/>
        <v>40.364343192319275</v>
      </c>
      <c r="AE31" s="39">
        <f t="shared" si="5"/>
        <v>1050.625</v>
      </c>
      <c r="AF31" s="39">
        <f t="shared" si="6"/>
        <v>357.4800991138205</v>
      </c>
      <c r="AG31" s="40">
        <f t="shared" si="4"/>
        <v>55.10368638463855</v>
      </c>
    </row>
    <row r="32" spans="27:33" s="32" customFormat="1" ht="13.5" customHeight="1">
      <c r="AA32" s="38">
        <f t="shared" si="7"/>
        <v>45</v>
      </c>
      <c r="AB32" s="39">
        <f t="shared" si="0"/>
        <v>2421.875</v>
      </c>
      <c r="AC32" s="39">
        <f t="shared" si="2"/>
        <v>19282.51739699997</v>
      </c>
      <c r="AD32" s="39">
        <f t="shared" si="3"/>
        <v>40.97222222222222</v>
      </c>
      <c r="AE32" s="39">
        <f t="shared" si="5"/>
        <v>1265.625</v>
      </c>
      <c r="AF32" s="39">
        <f t="shared" si="6"/>
        <v>428.5003865999994</v>
      </c>
      <c r="AG32" s="40">
        <f t="shared" si="4"/>
        <v>53.81944444444444</v>
      </c>
    </row>
    <row r="33" spans="27:33" s="32" customFormat="1" ht="13.5" customHeight="1">
      <c r="AA33" s="38">
        <f t="shared" si="7"/>
        <v>49</v>
      </c>
      <c r="AB33" s="39">
        <f t="shared" si="0"/>
        <v>2587.205112333137</v>
      </c>
      <c r="AC33" s="39">
        <f t="shared" si="2"/>
        <v>24808.350730333306</v>
      </c>
      <c r="AD33" s="39">
        <f t="shared" si="3"/>
        <v>41.712552166664665</v>
      </c>
      <c r="AE33" s="39">
        <f t="shared" si="5"/>
        <v>1500.625</v>
      </c>
      <c r="AF33" s="39">
        <f t="shared" si="6"/>
        <v>506.2928720476185</v>
      </c>
      <c r="AG33" s="40">
        <f t="shared" si="4"/>
        <v>52.80010433332932</v>
      </c>
    </row>
    <row r="34" spans="27:33" s="32" customFormat="1" ht="13.5" customHeight="1">
      <c r="AA34" s="38">
        <f t="shared" si="7"/>
        <v>53</v>
      </c>
      <c r="AB34" s="39">
        <f aca="true" t="shared" si="8" ref="AB34:AB55">Z$11*AA34^2+Z$12*AA34^0.5</f>
        <v>2755.7177461466276</v>
      </c>
      <c r="AC34" s="39">
        <f t="shared" si="2"/>
        <v>31314.18406366664</v>
      </c>
      <c r="AD34" s="39">
        <f t="shared" si="3"/>
        <v>42.559837227798376</v>
      </c>
      <c r="AE34" s="39">
        <f t="shared" si="5"/>
        <v>1755.625</v>
      </c>
      <c r="AF34" s="39">
        <f t="shared" si="6"/>
        <v>590.8336615786159</v>
      </c>
      <c r="AG34" s="40">
        <f t="shared" si="4"/>
        <v>51.99467445559675</v>
      </c>
    </row>
    <row r="35" spans="27:33" s="32" customFormat="1" ht="13.5" customHeight="1">
      <c r="AA35" s="38">
        <f t="shared" si="7"/>
        <v>57</v>
      </c>
      <c r="AB35" s="39">
        <f t="shared" si="8"/>
        <v>2927.800735484551</v>
      </c>
      <c r="AC35" s="39">
        <f t="shared" si="2"/>
        <v>38880.017396999974</v>
      </c>
      <c r="AD35" s="39">
        <f aca="true" t="shared" si="9" ref="AD35:AD55">2*Z$11*AA35+0.5*Z$12*AA35^-0.5</f>
        <v>43.494962591969745</v>
      </c>
      <c r="AE35" s="39">
        <f t="shared" si="5"/>
        <v>2030.625</v>
      </c>
      <c r="AF35" s="39">
        <f t="shared" si="6"/>
        <v>682.1055683684206</v>
      </c>
      <c r="AG35" s="40">
        <f aca="true" t="shared" si="10" ref="AG35:AG55">Z$11*AA35+Z$12*AA35^-0.5</f>
        <v>51.36492518393949</v>
      </c>
    </row>
    <row r="36" spans="27:33" s="32" customFormat="1" ht="13.5" customHeight="1">
      <c r="AA36" s="38">
        <f t="shared" si="7"/>
        <v>61</v>
      </c>
      <c r="AB36" s="39">
        <f t="shared" si="8"/>
        <v>3103.774892876397</v>
      </c>
      <c r="AC36" s="39">
        <f t="shared" si="2"/>
        <v>47585.85073033331</v>
      </c>
      <c r="AD36" s="39">
        <f t="shared" si="9"/>
        <v>44.50327781046227</v>
      </c>
      <c r="AE36" s="39">
        <f t="shared" si="5"/>
        <v>2325.625</v>
      </c>
      <c r="AF36" s="39">
        <f t="shared" si="6"/>
        <v>780.0959136120215</v>
      </c>
      <c r="AG36" s="40">
        <f t="shared" si="10"/>
        <v>50.881555620924544</v>
      </c>
    </row>
    <row r="37" spans="27:33" s="32" customFormat="1" ht="13.5" customHeight="1">
      <c r="AA37" s="38">
        <f t="shared" si="7"/>
        <v>65</v>
      </c>
      <c r="AB37" s="39">
        <f t="shared" si="8"/>
        <v>3283.909183642659</v>
      </c>
      <c r="AC37" s="39">
        <f t="shared" si="2"/>
        <v>57511.684063666646</v>
      </c>
      <c r="AD37" s="39">
        <f t="shared" si="9"/>
        <v>45.57333987417431</v>
      </c>
      <c r="AE37" s="39">
        <f t="shared" si="5"/>
        <v>2640.625</v>
      </c>
      <c r="AF37" s="39">
        <f t="shared" si="6"/>
        <v>884.7951394410253</v>
      </c>
      <c r="AG37" s="40">
        <f t="shared" si="10"/>
        <v>50.5216797483486</v>
      </c>
    </row>
    <row r="38" spans="27:33" s="32" customFormat="1" ht="13.5" customHeight="1">
      <c r="AA38" s="38">
        <f t="shared" si="7"/>
        <v>69</v>
      </c>
      <c r="AB38" s="39">
        <f t="shared" si="8"/>
        <v>3468.431749467561</v>
      </c>
      <c r="AC38" s="39">
        <f t="shared" si="2"/>
        <v>68737.51739699997</v>
      </c>
      <c r="AD38" s="39">
        <f t="shared" si="9"/>
        <v>46.696063401938844</v>
      </c>
      <c r="AE38" s="39">
        <f t="shared" si="5"/>
        <v>2975.625</v>
      </c>
      <c r="AF38" s="39">
        <f t="shared" si="6"/>
        <v>996.1959043043474</v>
      </c>
      <c r="AG38" s="40">
        <f t="shared" si="10"/>
        <v>50.267126803877694</v>
      </c>
    </row>
    <row r="39" spans="27:33" s="32" customFormat="1" ht="13.5" customHeight="1">
      <c r="AA39" s="38">
        <f t="shared" si="7"/>
        <v>73</v>
      </c>
      <c r="AB39" s="39">
        <f t="shared" si="8"/>
        <v>3657.5380899390398</v>
      </c>
      <c r="AC39" s="39">
        <f t="shared" si="2"/>
        <v>81343.35073033332</v>
      </c>
      <c r="AD39" s="39">
        <f t="shared" si="9"/>
        <v>47.864130753007124</v>
      </c>
      <c r="AE39" s="39">
        <f t="shared" si="5"/>
        <v>3330.625</v>
      </c>
      <c r="AF39" s="39">
        <f t="shared" si="6"/>
        <v>1114.2924757579906</v>
      </c>
      <c r="AG39" s="40">
        <f t="shared" si="10"/>
        <v>50.10326150601425</v>
      </c>
    </row>
    <row r="40" spans="27:33" s="32" customFormat="1" ht="13.5" customHeight="1">
      <c r="AA40" s="38">
        <f t="shared" si="7"/>
        <v>77</v>
      </c>
      <c r="AB40" s="39">
        <f t="shared" si="8"/>
        <v>3851.3972493798115</v>
      </c>
      <c r="AC40" s="39">
        <f t="shared" si="2"/>
        <v>95409.18406366665</v>
      </c>
      <c r="AD40" s="39">
        <f t="shared" si="9"/>
        <v>49.07157304792085</v>
      </c>
      <c r="AE40" s="39">
        <f t="shared" si="5"/>
        <v>3705.625</v>
      </c>
      <c r="AF40" s="39">
        <f t="shared" si="6"/>
        <v>1239.0803125151513</v>
      </c>
      <c r="AG40" s="40">
        <f t="shared" si="10"/>
        <v>50.0181460958417</v>
      </c>
    </row>
    <row r="41" spans="27:33" s="32" customFormat="1" ht="13.5" customHeight="1">
      <c r="AA41" s="38">
        <f t="shared" si="7"/>
        <v>81</v>
      </c>
      <c r="AB41" s="39">
        <f t="shared" si="8"/>
        <v>4050.1565729997474</v>
      </c>
      <c r="AC41" s="39">
        <f t="shared" si="2"/>
        <v>111015.01739699997</v>
      </c>
      <c r="AD41" s="39">
        <f t="shared" si="9"/>
        <v>50.31346649999844</v>
      </c>
      <c r="AE41" s="39">
        <f t="shared" si="5"/>
        <v>4100.625</v>
      </c>
      <c r="AF41" s="39">
        <f t="shared" si="6"/>
        <v>1370.555770333333</v>
      </c>
      <c r="AG41" s="40">
        <f t="shared" si="10"/>
        <v>50.00193299999688</v>
      </c>
    </row>
    <row r="42" spans="27:33" s="32" customFormat="1" ht="13.5" customHeight="1">
      <c r="AA42" s="38">
        <f t="shared" si="7"/>
        <v>85</v>
      </c>
      <c r="AB42" s="39">
        <f t="shared" si="8"/>
        <v>4253.94541707844</v>
      </c>
      <c r="AC42" s="39">
        <f t="shared" si="2"/>
        <v>128240.85073033332</v>
      </c>
      <c r="AD42" s="39">
        <f t="shared" si="9"/>
        <v>51.585708335755534</v>
      </c>
      <c r="AE42" s="39">
        <f t="shared" si="5"/>
        <v>4515.625</v>
      </c>
      <c r="AF42" s="39">
        <f t="shared" si="6"/>
        <v>1508.715890945098</v>
      </c>
      <c r="AG42" s="40">
        <f t="shared" si="10"/>
        <v>50.04641667151106</v>
      </c>
    </row>
    <row r="43" spans="27:33" s="32" customFormat="1" ht="13.5" customHeight="1">
      <c r="AA43" s="38">
        <f t="shared" si="7"/>
        <v>89</v>
      </c>
      <c r="AB43" s="39">
        <f t="shared" si="8"/>
        <v>4462.878081297198</v>
      </c>
      <c r="AC43" s="39">
        <f t="shared" si="2"/>
        <v>147166.68406366665</v>
      </c>
      <c r="AD43" s="39">
        <f t="shared" si="9"/>
        <v>52.88484877133258</v>
      </c>
      <c r="AE43" s="39">
        <f t="shared" si="5"/>
        <v>4950.625</v>
      </c>
      <c r="AF43" s="39">
        <f t="shared" si="6"/>
        <v>1653.558247906367</v>
      </c>
      <c r="AG43" s="40">
        <f t="shared" si="10"/>
        <v>50.14469754266515</v>
      </c>
    </row>
    <row r="44" spans="27:33" s="32" customFormat="1" ht="13.5" customHeight="1">
      <c r="AA44" s="38">
        <f t="shared" si="7"/>
        <v>93</v>
      </c>
      <c r="AB44" s="39">
        <f t="shared" si="8"/>
        <v>4677.056153713043</v>
      </c>
      <c r="AC44" s="39">
        <f t="shared" si="2"/>
        <v>167872.51739699996</v>
      </c>
      <c r="AD44" s="39">
        <f t="shared" si="9"/>
        <v>54.20796319200561</v>
      </c>
      <c r="AE44" s="39">
        <f t="shared" si="5"/>
        <v>5405.625</v>
      </c>
      <c r="AF44" s="39">
        <f t="shared" si="6"/>
        <v>1805.0808322258063</v>
      </c>
      <c r="AG44" s="40">
        <f t="shared" si="10"/>
        <v>50.290926384011215</v>
      </c>
    </row>
    <row r="45" spans="27:33" s="32" customFormat="1" ht="13.5" customHeight="1">
      <c r="AA45" s="38">
        <f t="shared" si="7"/>
        <v>97</v>
      </c>
      <c r="AB45" s="39">
        <f t="shared" si="8"/>
        <v>4896.5704060726985</v>
      </c>
      <c r="AC45" s="39">
        <f t="shared" si="2"/>
        <v>190438.3507303333</v>
      </c>
      <c r="AD45" s="39">
        <f t="shared" si="9"/>
        <v>55.55255363955</v>
      </c>
      <c r="AE45" s="39">
        <f t="shared" si="5"/>
        <v>5880.625</v>
      </c>
      <c r="AF45" s="39">
        <f t="shared" si="6"/>
        <v>1963.281966292096</v>
      </c>
      <c r="AG45" s="40">
        <f t="shared" si="10"/>
        <v>50.48010727909999</v>
      </c>
    </row>
    <row r="46" spans="27:33" s="32" customFormat="1" ht="13.5" customHeight="1">
      <c r="AA46" s="38">
        <f t="shared" si="7"/>
        <v>101</v>
      </c>
      <c r="AB46" s="39">
        <f t="shared" si="8"/>
        <v>5121.502340565898</v>
      </c>
      <c r="AC46" s="39">
        <f t="shared" si="2"/>
        <v>214944.18406366665</v>
      </c>
      <c r="AD46" s="39">
        <f t="shared" si="9"/>
        <v>56.9164719829995</v>
      </c>
      <c r="AE46" s="39">
        <f t="shared" si="5"/>
        <v>6375.625</v>
      </c>
      <c r="AF46" s="39">
        <f t="shared" si="6"/>
        <v>2128.1602382541255</v>
      </c>
      <c r="AG46" s="40">
        <f t="shared" si="10"/>
        <v>50.707943965998986</v>
      </c>
    </row>
    <row r="47" spans="27:33" s="32" customFormat="1" ht="13.5" customHeight="1">
      <c r="AA47" s="38">
        <f t="shared" si="7"/>
        <v>105</v>
      </c>
      <c r="AB47" s="39">
        <f t="shared" si="8"/>
        <v>5351.925463303893</v>
      </c>
      <c r="AC47" s="39">
        <f t="shared" si="2"/>
        <v>241470.01739699996</v>
      </c>
      <c r="AD47" s="39">
        <f t="shared" si="9"/>
        <v>58.29785934906616</v>
      </c>
      <c r="AE47" s="39">
        <f t="shared" si="5"/>
        <v>6890.625</v>
      </c>
      <c r="AF47" s="39">
        <f t="shared" si="6"/>
        <v>2299.7144513999997</v>
      </c>
      <c r="AG47" s="40">
        <f t="shared" si="10"/>
        <v>50.970718698132316</v>
      </c>
    </row>
    <row r="48" spans="27:33" s="32" customFormat="1" ht="13.5" customHeight="1">
      <c r="AA48" s="38">
        <f t="shared" si="7"/>
        <v>109</v>
      </c>
      <c r="AB48" s="39">
        <f t="shared" si="8"/>
        <v>5587.906341314334</v>
      </c>
      <c r="AC48" s="39">
        <f t="shared" si="2"/>
        <v>270095.85073033336</v>
      </c>
      <c r="AD48" s="39">
        <f t="shared" si="9"/>
        <v>59.695097895937316</v>
      </c>
      <c r="AE48" s="39">
        <f t="shared" si="5"/>
        <v>7425.625</v>
      </c>
      <c r="AF48" s="39">
        <f t="shared" si="6"/>
        <v>2477.943584681957</v>
      </c>
      <c r="AG48" s="40">
        <f t="shared" si="10"/>
        <v>51.26519579187462</v>
      </c>
    </row>
    <row r="49" spans="27:33" s="32" customFormat="1" ht="13.5" customHeight="1">
      <c r="AA49" s="38">
        <f t="shared" si="7"/>
        <v>113</v>
      </c>
      <c r="AB49" s="39">
        <f t="shared" si="8"/>
        <v>5829.505486401256</v>
      </c>
      <c r="AC49" s="39">
        <f t="shared" si="2"/>
        <v>300901.6840636667</v>
      </c>
      <c r="AD49" s="39">
        <f t="shared" si="9"/>
        <v>61.106772063722374</v>
      </c>
      <c r="AE49" s="39">
        <f t="shared" si="5"/>
        <v>7980.625</v>
      </c>
      <c r="AF49" s="39">
        <f t="shared" si="6"/>
        <v>2662.846761625369</v>
      </c>
      <c r="AG49" s="40">
        <f t="shared" si="10"/>
        <v>51.58854412744475</v>
      </c>
    </row>
    <row r="50" spans="27:33" s="32" customFormat="1" ht="13.5" customHeight="1">
      <c r="AA50" s="38">
        <f t="shared" si="7"/>
        <v>117</v>
      </c>
      <c r="AB50" s="39">
        <f t="shared" si="8"/>
        <v>6076.778099319419</v>
      </c>
      <c r="AC50" s="39">
        <f t="shared" si="2"/>
        <v>333967.517397</v>
      </c>
      <c r="AD50" s="39">
        <f t="shared" si="9"/>
        <v>62.53163717657871</v>
      </c>
      <c r="AE50" s="39">
        <f t="shared" si="5"/>
        <v>8555.625</v>
      </c>
      <c r="AF50" s="39">
        <f t="shared" si="6"/>
        <v>2854.4232256153846</v>
      </c>
      <c r="AG50" s="40">
        <f t="shared" si="10"/>
        <v>51.93827435315743</v>
      </c>
    </row>
    <row r="51" spans="27:33" s="32" customFormat="1" ht="13.5" customHeight="1">
      <c r="AA51" s="38">
        <f t="shared" si="7"/>
        <v>121</v>
      </c>
      <c r="AB51" s="39">
        <f t="shared" si="8"/>
        <v>6329.774700333024</v>
      </c>
      <c r="AC51" s="39">
        <f t="shared" si="2"/>
        <v>369373.35073033336</v>
      </c>
      <c r="AD51" s="39">
        <f t="shared" si="9"/>
        <v>63.96859380302903</v>
      </c>
      <c r="AE51" s="39">
        <f t="shared" si="5"/>
        <v>9150.625</v>
      </c>
      <c r="AF51" s="39">
        <f t="shared" si="6"/>
        <v>3052.6723200853994</v>
      </c>
      <c r="AG51" s="40">
        <f t="shared" si="10"/>
        <v>52.31218760605806</v>
      </c>
    </row>
    <row r="52" spans="27:33" s="32" customFormat="1" ht="13.5" customHeight="1">
      <c r="AA52" s="38">
        <f t="shared" si="7"/>
        <v>125</v>
      </c>
      <c r="AB52" s="39">
        <f t="shared" si="8"/>
        <v>6588.541666666666</v>
      </c>
      <c r="AC52" s="39">
        <f t="shared" si="2"/>
        <v>407199.1840636667</v>
      </c>
      <c r="AD52" s="39">
        <f t="shared" si="9"/>
        <v>65.41666666666667</v>
      </c>
      <c r="AE52" s="39">
        <f t="shared" si="5"/>
        <v>9765.625</v>
      </c>
      <c r="AF52" s="39">
        <f t="shared" si="6"/>
        <v>3257.5934725093334</v>
      </c>
      <c r="AG52" s="40">
        <f t="shared" si="10"/>
        <v>52.70833333333333</v>
      </c>
    </row>
    <row r="53" spans="27:33" s="32" customFormat="1" ht="13.5" customHeight="1">
      <c r="AA53" s="38">
        <f t="shared" si="7"/>
        <v>129</v>
      </c>
      <c r="AB53" s="39">
        <f t="shared" si="8"/>
        <v>6853.121693120078</v>
      </c>
      <c r="AC53" s="39">
        <f t="shared" si="2"/>
        <v>447525.017397</v>
      </c>
      <c r="AD53" s="39">
        <f t="shared" si="9"/>
        <v>66.87498718263596</v>
      </c>
      <c r="AE53" s="39">
        <f t="shared" si="5"/>
        <v>10400.625</v>
      </c>
      <c r="AF53" s="39">
        <f t="shared" si="6"/>
        <v>3469.186181372093</v>
      </c>
      <c r="AG53" s="40">
        <f t="shared" si="10"/>
        <v>53.124974365271925</v>
      </c>
    </row>
    <row r="54" spans="27:33" s="32" customFormat="1" ht="13.5" customHeight="1">
      <c r="AA54" s="38">
        <f t="shared" si="7"/>
        <v>133</v>
      </c>
      <c r="AB54" s="39">
        <f t="shared" si="8"/>
        <v>7123.5541888607</v>
      </c>
      <c r="AC54" s="39">
        <f t="shared" si="2"/>
        <v>490430.85073033336</v>
      </c>
      <c r="AD54" s="39">
        <f t="shared" si="9"/>
        <v>68.34277890549136</v>
      </c>
      <c r="AE54" s="39">
        <f t="shared" si="5"/>
        <v>11055.625</v>
      </c>
      <c r="AF54" s="39">
        <f t="shared" si="6"/>
        <v>3687.450005491228</v>
      </c>
      <c r="AG54" s="40">
        <f t="shared" si="10"/>
        <v>53.56055781098271</v>
      </c>
    </row>
    <row r="55" spans="27:33" s="32" customFormat="1" ht="13.5" customHeight="1">
      <c r="AA55" s="38">
        <f t="shared" si="7"/>
        <v>137</v>
      </c>
      <c r="AB55" s="39">
        <f t="shared" si="8"/>
        <v>7399.875620880641</v>
      </c>
      <c r="AC55" s="39">
        <f t="shared" si="2"/>
        <v>535996.6840636667</v>
      </c>
      <c r="AD55" s="39">
        <f t="shared" si="9"/>
        <v>69.81934533168118</v>
      </c>
      <c r="AE55" s="39">
        <f t="shared" si="5"/>
        <v>11730.625</v>
      </c>
      <c r="AF55" s="39">
        <f t="shared" si="6"/>
        <v>3912.3845552092457</v>
      </c>
      <c r="AG55" s="40">
        <f t="shared" si="10"/>
        <v>54.01369066336234</v>
      </c>
    </row>
    <row r="56" s="32" customFormat="1" ht="13.5" customHeight="1"/>
    <row r="57" s="32" customFormat="1" ht="13.5" customHeight="1"/>
    <row r="58" s="32" customFormat="1" ht="13.5" customHeight="1"/>
    <row r="59" s="32" customFormat="1" ht="13.5" customHeight="1"/>
    <row r="60" s="32" customFormat="1" ht="13.5" customHeight="1"/>
    <row r="61" s="32" customFormat="1" ht="13.5" customHeight="1"/>
    <row r="62" s="32" customFormat="1" ht="13.5" customHeight="1"/>
    <row r="63" s="32" customFormat="1" ht="13.5" customHeight="1"/>
    <row r="64" s="32" customFormat="1" ht="13.5" customHeight="1"/>
    <row r="65" s="32" customFormat="1" ht="13.5" customHeight="1"/>
    <row r="66" s="32" customFormat="1" ht="13.5" customHeight="1"/>
    <row r="67" s="32" customFormat="1" ht="13.5" customHeight="1"/>
    <row r="68" s="32" customFormat="1" ht="13.5" customHeight="1"/>
    <row r="69" s="32" customFormat="1" ht="13.5" customHeight="1"/>
    <row r="70" s="32" customFormat="1" ht="13.5" customHeight="1"/>
    <row r="71" s="32" customFormat="1" ht="13.5" customHeight="1"/>
    <row r="72" s="32" customFormat="1" ht="13.5" customHeight="1"/>
    <row r="73" s="32" customFormat="1" ht="13.5" customHeight="1"/>
    <row r="74" s="32" customFormat="1" ht="13.5" customHeight="1"/>
    <row r="75" s="32" customFormat="1" ht="13.5" customHeight="1"/>
    <row r="76" s="32" customFormat="1" ht="13.5" customHeight="1"/>
    <row r="77" spans="1:38" ht="13.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</row>
    <row r="78" spans="1:38" ht="13.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</row>
    <row r="79" spans="1:38" ht="13.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</row>
    <row r="80" spans="1:38" ht="13.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</row>
    <row r="81" spans="1:38" ht="13.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</row>
    <row r="82" spans="1:38" ht="13.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</row>
    <row r="83" spans="1:38" ht="13.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</row>
    <row r="84" spans="1:38" ht="13.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</row>
    <row r="85" spans="1:38" ht="13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</row>
    <row r="86" spans="1:38" ht="13.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</row>
    <row r="87" spans="1:38" ht="13.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</row>
    <row r="88" spans="1:38" ht="13.5" customHeight="1">
      <c r="A88" s="6" t="s">
        <v>38</v>
      </c>
      <c r="B88" s="6" t="s">
        <v>2</v>
      </c>
      <c r="C88" s="6" t="s">
        <v>7</v>
      </c>
      <c r="D88" s="6" t="s">
        <v>21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</row>
    <row r="89" spans="1:38" ht="13.5" customHeight="1">
      <c r="A89" s="6">
        <v>0</v>
      </c>
      <c r="B89" s="6">
        <f>Z$11*A89^2+Z$12*A89^0.5</f>
        <v>0</v>
      </c>
      <c r="C89" s="6"/>
      <c r="D89" s="6"/>
      <c r="E89" s="6" t="s">
        <v>4</v>
      </c>
      <c r="F89" s="11"/>
      <c r="G89" s="11"/>
      <c r="H89" s="11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</row>
    <row r="90" spans="1:38" ht="13.5" customHeight="1">
      <c r="A90" s="6"/>
      <c r="B90" s="6"/>
      <c r="C90" s="6"/>
      <c r="D90" s="6"/>
      <c r="E90" s="6"/>
      <c r="F90" s="11"/>
      <c r="G90" s="11"/>
      <c r="H90" s="11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</row>
    <row r="91" spans="1:38" ht="13.5" customHeight="1">
      <c r="A91" s="6">
        <f>A89+5*C$6</f>
        <v>20</v>
      </c>
      <c r="B91" s="6">
        <f>Z$11*A91^2+Z$12*A91^0.5</f>
        <v>1416.6666666666665</v>
      </c>
      <c r="C91" s="6">
        <f>B91/A91</f>
        <v>70.83333333333333</v>
      </c>
      <c r="D91" s="6">
        <f>2*Z$11*A91+0.5*Z$12*A91^-0.5</f>
        <v>41.666666666666664</v>
      </c>
      <c r="E91" s="6">
        <f>(B91-B89)/(A91-A89)</f>
        <v>70.83333333333333</v>
      </c>
      <c r="F91" s="11"/>
      <c r="G91" s="11"/>
      <c r="H91" s="11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</row>
    <row r="92" spans="1:38" ht="13.5" customHeight="1">
      <c r="A92" s="6"/>
      <c r="B92" s="6"/>
      <c r="C92" s="6"/>
      <c r="D92" s="6"/>
      <c r="E92" s="6"/>
      <c r="F92" s="11"/>
      <c r="G92" s="11"/>
      <c r="H92" s="11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</row>
    <row r="93" spans="1:38" ht="13.5" customHeight="1">
      <c r="A93" s="6">
        <f>A91+5*C$6</f>
        <v>40</v>
      </c>
      <c r="B93" s="6">
        <f>Z$11*A93^2+Z$12*A93^0.5</f>
        <v>2218.9514164974603</v>
      </c>
      <c r="C93" s="6">
        <f>B93/A93</f>
        <v>55.473785412436506</v>
      </c>
      <c r="D93" s="6">
        <f>2*Z$11*A93+0.5*Z$12*A93^-0.5</f>
        <v>40.23689270621825</v>
      </c>
      <c r="E93" s="6">
        <f>(B93-B91)/(A93-A91)</f>
        <v>40.11423749153969</v>
      </c>
      <c r="F93" s="11"/>
      <c r="G93" s="11"/>
      <c r="H93" s="11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</row>
    <row r="94" spans="1:38" ht="13.5" customHeight="1">
      <c r="A94" s="6"/>
      <c r="B94" s="6"/>
      <c r="C94" s="6"/>
      <c r="D94" s="6"/>
      <c r="E94" s="6"/>
      <c r="F94" s="11"/>
      <c r="G94" s="11"/>
      <c r="H94" s="11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</row>
    <row r="95" spans="1:38" ht="13.5" customHeight="1">
      <c r="A95" s="6">
        <f>A93+5*C$6</f>
        <v>60</v>
      </c>
      <c r="B95" s="6">
        <f>Z$11*A95^2+Z$12*A95^0.5</f>
        <v>3059.4010767585028</v>
      </c>
      <c r="C95" s="6">
        <f>B95/A95</f>
        <v>50.99001794597505</v>
      </c>
      <c r="D95" s="6">
        <f>2*Z$11*A95+0.5*Z$12*A95^-0.5</f>
        <v>44.24500897298752</v>
      </c>
      <c r="E95" s="6">
        <f>(B95-B93)/(A95-A93)</f>
        <v>42.022483013052124</v>
      </c>
      <c r="F95" s="11"/>
      <c r="G95" s="11"/>
      <c r="H95" s="11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</row>
    <row r="96" spans="1:38" ht="13.5" customHeight="1">
      <c r="A96" s="6"/>
      <c r="B96" s="6"/>
      <c r="C96" s="6"/>
      <c r="D96" s="6"/>
      <c r="E96" s="6"/>
      <c r="F96" s="11"/>
      <c r="G96" s="11"/>
      <c r="H96" s="11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</row>
    <row r="97" spans="1:38" ht="13.5" customHeight="1">
      <c r="A97" s="6">
        <f>A95+5*C$6</f>
        <v>80</v>
      </c>
      <c r="B97" s="6">
        <f>Z$11*A97^2+Z$12*A97^0.5</f>
        <v>4000</v>
      </c>
      <c r="C97" s="6">
        <f>B97/A97</f>
        <v>50</v>
      </c>
      <c r="D97" s="6">
        <f>2*Z$11*A97+0.5*Z$12*A97^-0.5</f>
        <v>50</v>
      </c>
      <c r="E97" s="6">
        <f>(B97-B95)/(A97-A95)</f>
        <v>47.029946162074864</v>
      </c>
      <c r="F97" s="11"/>
      <c r="G97" s="11"/>
      <c r="H97" s="11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</row>
    <row r="98" spans="1:38" ht="13.5" customHeight="1">
      <c r="A98" s="6"/>
      <c r="B98" s="6"/>
      <c r="C98" s="6"/>
      <c r="D98" s="6"/>
      <c r="E98" s="6"/>
      <c r="F98" s="11"/>
      <c r="G98" s="11"/>
      <c r="H98" s="11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</row>
    <row r="99" spans="1:38" ht="13.5" customHeight="1">
      <c r="A99" s="6">
        <f>A97+5*C$6</f>
        <v>100</v>
      </c>
      <c r="B99" s="6">
        <f>Z$11*A99^2+Z$12*A99^0.5</f>
        <v>5064.757303333053</v>
      </c>
      <c r="C99" s="6">
        <f>B99/A99</f>
        <v>50.64757303333053</v>
      </c>
      <c r="D99" s="6">
        <f>2*Z$11*A99+0.5*Z$12*A99^-0.5</f>
        <v>56.573786516665265</v>
      </c>
      <c r="E99" s="6">
        <f>(B99-B97)/(A99-A97)</f>
        <v>53.23786516665264</v>
      </c>
      <c r="F99" s="11"/>
      <c r="G99" s="11"/>
      <c r="H99" s="11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</row>
    <row r="100" spans="1:38" ht="13.5" customHeight="1">
      <c r="A100" s="6"/>
      <c r="B100" s="6"/>
      <c r="C100" s="6"/>
      <c r="D100" s="6"/>
      <c r="E100" s="6"/>
      <c r="F100" s="11"/>
      <c r="G100" s="11"/>
      <c r="H100" s="11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</row>
    <row r="101" spans="1:38" ht="13.5" customHeight="1">
      <c r="A101" s="6">
        <f>A99+5*C$6</f>
        <v>120</v>
      </c>
      <c r="B101" s="6">
        <f>Z$11*A101^2+Z$12*A101^0.5</f>
        <v>6265.986323710904</v>
      </c>
      <c r="C101" s="6">
        <f>B101/A101</f>
        <v>52.21655269759086</v>
      </c>
      <c r="D101" s="6">
        <f>2*Z$11*A101+0.5*Z$12*A101^-0.5</f>
        <v>63.60827634879543</v>
      </c>
      <c r="E101" s="6">
        <f>(B101-B99)/(A101-A99)</f>
        <v>60.061451018892555</v>
      </c>
      <c r="F101" s="11"/>
      <c r="G101" s="11"/>
      <c r="H101" s="11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</row>
    <row r="102" spans="1:38" ht="13.5" customHeight="1">
      <c r="A102" s="6"/>
      <c r="B102" s="6"/>
      <c r="C102" s="6"/>
      <c r="D102" s="6"/>
      <c r="E102" s="6"/>
      <c r="F102" s="11"/>
      <c r="G102" s="11"/>
      <c r="H102" s="11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</row>
    <row r="103" spans="1:38" ht="13.5" customHeight="1">
      <c r="A103" s="6">
        <f>A101+5*C$6</f>
        <v>140</v>
      </c>
      <c r="B103" s="6">
        <f>Z$11*A103^2+Z$12*A103^0.5</f>
        <v>7611.001748086121</v>
      </c>
      <c r="C103" s="6">
        <f>B103/A103</f>
        <v>54.364298200615146</v>
      </c>
      <c r="D103" s="6">
        <f>2*Z$11*A103+0.5*Z$12*A103^-0.5</f>
        <v>70.93214910030757</v>
      </c>
      <c r="E103" s="6">
        <f>(B103-B101)/(A103-A101)</f>
        <v>67.25077121876083</v>
      </c>
      <c r="F103" s="11"/>
      <c r="G103" s="11"/>
      <c r="H103" s="11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</row>
    <row r="104" spans="1:38" ht="13.5" customHeight="1">
      <c r="A104" s="4"/>
      <c r="B104" s="4"/>
      <c r="C104" s="4"/>
      <c r="D104" s="4"/>
      <c r="E104" s="6"/>
      <c r="F104" s="11"/>
      <c r="G104" s="11"/>
      <c r="H104" s="11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</row>
    <row r="105" spans="1:38" ht="13.5" customHeight="1">
      <c r="A105" s="30" t="s">
        <v>29</v>
      </c>
      <c r="B105" s="30"/>
      <c r="C105" s="30"/>
      <c r="D105" s="30"/>
      <c r="E105" s="4"/>
      <c r="F105" s="11"/>
      <c r="G105" s="11"/>
      <c r="H105" s="11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</row>
    <row r="106" spans="1:38" ht="13.5" customHeight="1">
      <c r="A106" s="30" t="s">
        <v>39</v>
      </c>
      <c r="B106" s="30"/>
      <c r="C106" s="30"/>
      <c r="D106" s="30"/>
      <c r="E106" s="30"/>
      <c r="F106" s="30"/>
      <c r="G106" s="30"/>
      <c r="H106" s="30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</row>
    <row r="107" spans="1:38" ht="13.5" customHeight="1">
      <c r="A107" s="11"/>
      <c r="B107" s="11"/>
      <c r="C107" s="11"/>
      <c r="D107" s="11"/>
      <c r="E107" s="30"/>
      <c r="F107" s="30"/>
      <c r="G107" s="30"/>
      <c r="H107" s="30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</row>
    <row r="108" spans="1:38" ht="13.5" customHeight="1">
      <c r="A108" s="5"/>
      <c r="B108" s="5"/>
      <c r="C108" s="5"/>
      <c r="D108" s="5"/>
      <c r="E108" s="11"/>
      <c r="F108" s="11"/>
      <c r="G108" s="11"/>
      <c r="H108" s="11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</row>
    <row r="109" spans="1:38" ht="13.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</row>
    <row r="110" spans="1:38" ht="13.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</row>
    <row r="111" spans="1:38" ht="13.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</row>
    <row r="112" spans="1:38" ht="13.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</row>
    <row r="113" spans="1:38" ht="13.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</row>
    <row r="114" spans="1:38" ht="13.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</row>
    <row r="115" spans="1:38" ht="13.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</row>
    <row r="116" spans="1:38" ht="13.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</row>
    <row r="117" spans="1:38" ht="13.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</row>
    <row r="118" spans="1:38" ht="13.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</row>
    <row r="119" spans="1:38" ht="13.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</row>
    <row r="120" spans="1:38" ht="13.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</row>
    <row r="121" spans="1:38" ht="13.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</row>
    <row r="122" spans="1:38" ht="13.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</row>
    <row r="123" spans="1:38" ht="13.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</row>
    <row r="124" spans="1:38" ht="13.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</row>
    <row r="125" spans="1:38" ht="13.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</row>
    <row r="126" spans="1:38" ht="13.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</row>
    <row r="127" spans="1:38" ht="13.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</row>
    <row r="128" spans="1:38" ht="13.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</row>
    <row r="129" spans="1:38" ht="13.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</row>
    <row r="130" spans="1:38" ht="13.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</row>
    <row r="131" spans="1:38" ht="13.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</row>
    <row r="132" spans="1:38" ht="13.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</row>
    <row r="133" spans="1:38" ht="13.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</row>
    <row r="134" spans="1:38" ht="13.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</row>
    <row r="135" spans="1:38" ht="13.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</row>
    <row r="136" spans="1:38" ht="13.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</row>
    <row r="137" spans="1:38" ht="13.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</row>
    <row r="138" spans="1:38" ht="13.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</row>
    <row r="139" spans="1:38" ht="13.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</row>
    <row r="140" spans="1:38" ht="13.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</row>
    <row r="141" spans="1:38" ht="13.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</row>
    <row r="142" spans="1:38" ht="13.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</row>
    <row r="143" spans="1:38" ht="13.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</row>
    <row r="144" spans="1:38" ht="13.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</row>
    <row r="145" spans="1:38" ht="13.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</row>
    <row r="146" spans="1:38" ht="13.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</row>
    <row r="147" spans="1:38" ht="13.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</row>
    <row r="148" spans="1:38" ht="13.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</row>
    <row r="149" spans="1:38" ht="13.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</row>
    <row r="150" spans="5:38" ht="13.5" customHeight="1"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</row>
  </sheetData>
  <mergeCells count="6">
    <mergeCell ref="Y10:Z10"/>
    <mergeCell ref="A6:B6"/>
    <mergeCell ref="A1:E1"/>
    <mergeCell ref="A4:B4"/>
    <mergeCell ref="A5:B5"/>
    <mergeCell ref="Y9:Z9"/>
  </mergeCells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L150"/>
  <sheetViews>
    <sheetView workbookViewId="0" topLeftCell="A1">
      <selection activeCell="A1" sqref="A1:F1"/>
    </sheetView>
  </sheetViews>
  <sheetFormatPr defaultColWidth="9.140625" defaultRowHeight="15"/>
  <sheetData>
    <row r="1" spans="1:33" s="34" customFormat="1" ht="15" customHeight="1">
      <c r="A1" s="59" t="s">
        <v>53</v>
      </c>
      <c r="B1" s="59"/>
      <c r="C1" s="59"/>
      <c r="D1" s="59"/>
      <c r="E1" s="59"/>
      <c r="F1" s="59"/>
      <c r="G1" s="33"/>
      <c r="I1" s="33"/>
      <c r="J1" s="33"/>
      <c r="AA1" s="35" t="s">
        <v>38</v>
      </c>
      <c r="AB1" s="36" t="s">
        <v>2</v>
      </c>
      <c r="AC1" s="36" t="s">
        <v>3</v>
      </c>
      <c r="AD1" s="36" t="s">
        <v>4</v>
      </c>
      <c r="AE1" s="36" t="s">
        <v>5</v>
      </c>
      <c r="AF1" s="36" t="s">
        <v>6</v>
      </c>
      <c r="AG1" s="37" t="s">
        <v>7</v>
      </c>
    </row>
    <row r="2" spans="5:33" s="34" customFormat="1" ht="13.5" customHeight="1">
      <c r="E2" s="33"/>
      <c r="F2" s="33"/>
      <c r="G2" s="33"/>
      <c r="I2" s="33"/>
      <c r="J2" s="33"/>
      <c r="AA2" s="38">
        <v>0</v>
      </c>
      <c r="AB2" s="39">
        <f>Z$10*AA2^2+Z$11*AA2^0.5</f>
        <v>0</v>
      </c>
      <c r="AC2" s="39">
        <f>$Z$10*AA2^3+$Z$11</f>
        <v>298.14239699997194</v>
      </c>
      <c r="AD2" s="39"/>
      <c r="AE2" s="39">
        <f>3*$Z$10*AA2^2</f>
        <v>0</v>
      </c>
      <c r="AF2" s="39"/>
      <c r="AG2" s="40"/>
    </row>
    <row r="3" spans="1:33" s="34" customFormat="1" ht="13.5" customHeight="1">
      <c r="A3" s="33"/>
      <c r="B3" s="33"/>
      <c r="D3" s="33"/>
      <c r="E3" s="33"/>
      <c r="F3" s="33"/>
      <c r="AA3" s="38">
        <f>AA2+$C$6</f>
        <v>4</v>
      </c>
      <c r="AB3" s="39">
        <f>Z$10*AA3^2+Z$11*AA3^0.5</f>
        <v>599.6181273332772</v>
      </c>
      <c r="AC3" s="39">
        <f>$Z$10*AA3^3+$Z$11</f>
        <v>311.47573033330525</v>
      </c>
      <c r="AD3" s="39">
        <f>2*Z$10*AA3+0.5*Z$11*AA3^-0.5</f>
        <v>76.20226591665966</v>
      </c>
      <c r="AE3" s="39">
        <f>3*$Z$10*AA3^2</f>
        <v>10</v>
      </c>
      <c r="AF3" s="39">
        <f>$Z$10*AA3^2+$Z$11/AA3</f>
        <v>77.86893258332631</v>
      </c>
      <c r="AG3" s="40">
        <f>Z$10*AA3+Z$11*AA3^-0.5</f>
        <v>149.9045318333193</v>
      </c>
    </row>
    <row r="4" spans="1:33" s="34" customFormat="1" ht="13.5" customHeight="1">
      <c r="A4" s="57" t="s">
        <v>50</v>
      </c>
      <c r="B4" s="57"/>
      <c r="C4" s="54">
        <v>80</v>
      </c>
      <c r="D4" s="33"/>
      <c r="E4" s="33"/>
      <c r="F4" s="33"/>
      <c r="AA4" s="38">
        <f aca="true" t="shared" si="0" ref="AA4:AA55">AA3+$C$6</f>
        <v>8</v>
      </c>
      <c r="AB4" s="39">
        <f>Z$10*AA4^2+Z$11*AA4^0.5</f>
        <v>856.6073760449012</v>
      </c>
      <c r="AC4" s="39">
        <f>$Z$10*AA4^3+$Z$11</f>
        <v>404.8090636666386</v>
      </c>
      <c r="AD4" s="39">
        <f>2*Z$10*AA4+0.5*Z$11*AA4^-0.5</f>
        <v>56.03796100280631</v>
      </c>
      <c r="AE4" s="39">
        <f>3*$Z$10*AA4^2</f>
        <v>40</v>
      </c>
      <c r="AF4" s="39">
        <f>$Z$10*AA4^2+$Z$11/AA4</f>
        <v>50.60113295832983</v>
      </c>
      <c r="AG4" s="40">
        <f>Z$10*AA4+Z$11*AA4^-0.5</f>
        <v>107.07592200561263</v>
      </c>
    </row>
    <row r="5" spans="1:33" s="34" customFormat="1" ht="13.5" customHeight="1">
      <c r="A5" s="57" t="s">
        <v>51</v>
      </c>
      <c r="B5" s="57"/>
      <c r="C5" s="55">
        <v>50</v>
      </c>
      <c r="D5" s="33"/>
      <c r="E5" s="33"/>
      <c r="F5" s="33"/>
      <c r="G5" s="33"/>
      <c r="H5" s="33"/>
      <c r="I5" s="33"/>
      <c r="J5" s="33"/>
      <c r="AA5" s="38">
        <f t="shared" si="0"/>
        <v>12</v>
      </c>
      <c r="AB5" s="39">
        <f aca="true" t="shared" si="1" ref="AB5:AB36">Z$10*AA5^2+Z$11*AA5^0.5</f>
        <v>1062.7955589886444</v>
      </c>
      <c r="AC5" s="39">
        <f aca="true" t="shared" si="2" ref="AC5:AC36">$Z$10*AA5^3+$Z$11</f>
        <v>658.1423969999719</v>
      </c>
      <c r="AD5" s="39">
        <f aca="true" t="shared" si="3" ref="AD5:AD55">2*Z$10*AA5+0.5*Z$11*AA5^-0.5</f>
        <v>48.03314829119353</v>
      </c>
      <c r="AE5" s="39">
        <f aca="true" t="shared" si="4" ref="AE5:AE36">3*$Z$10*AA5^2</f>
        <v>90</v>
      </c>
      <c r="AF5" s="39">
        <f aca="true" t="shared" si="5" ref="AF5:AF36">$Z$10*AA5^2+$Z$11/AA5</f>
        <v>54.84519974999766</v>
      </c>
      <c r="AG5" s="40">
        <f aca="true" t="shared" si="6" ref="AG5:AG36">Z$10*AA5+Z$11*AA5^-0.5</f>
        <v>88.56629658238705</v>
      </c>
    </row>
    <row r="6" spans="1:33" s="34" customFormat="1" ht="13.5" customHeight="1">
      <c r="A6" s="57" t="s">
        <v>23</v>
      </c>
      <c r="B6" s="57"/>
      <c r="C6" s="54">
        <v>4</v>
      </c>
      <c r="E6" s="33"/>
      <c r="F6" s="33"/>
      <c r="G6" s="33"/>
      <c r="H6" s="33"/>
      <c r="I6" s="33"/>
      <c r="J6" s="33"/>
      <c r="AA6" s="38">
        <f t="shared" si="0"/>
        <v>16</v>
      </c>
      <c r="AB6" s="39">
        <f t="shared" si="1"/>
        <v>1245.902921333221</v>
      </c>
      <c r="AC6" s="39">
        <f t="shared" si="2"/>
        <v>1151.4757303333054</v>
      </c>
      <c r="AD6" s="39">
        <f t="shared" si="3"/>
        <v>43.934466291663156</v>
      </c>
      <c r="AE6" s="39">
        <f t="shared" si="4"/>
        <v>160</v>
      </c>
      <c r="AF6" s="39">
        <f t="shared" si="5"/>
        <v>71.96723314583159</v>
      </c>
      <c r="AG6" s="40">
        <f t="shared" si="6"/>
        <v>77.86893258332631</v>
      </c>
    </row>
    <row r="7" spans="5:33" s="34" customFormat="1" ht="13.5" customHeight="1">
      <c r="E7" s="33"/>
      <c r="F7" s="33"/>
      <c r="G7" s="33"/>
      <c r="H7" s="33"/>
      <c r="I7" s="33"/>
      <c r="J7" s="33"/>
      <c r="AA7" s="38">
        <f t="shared" si="0"/>
        <v>20</v>
      </c>
      <c r="AB7" s="39">
        <f t="shared" si="1"/>
        <v>1416.6666666666665</v>
      </c>
      <c r="AC7" s="39">
        <f t="shared" si="2"/>
        <v>1964.8090636666386</v>
      </c>
      <c r="AD7" s="39">
        <f t="shared" si="3"/>
        <v>41.666666666666664</v>
      </c>
      <c r="AE7" s="39">
        <f t="shared" si="4"/>
        <v>250</v>
      </c>
      <c r="AF7" s="39">
        <f t="shared" si="5"/>
        <v>98.24045318333194</v>
      </c>
      <c r="AG7" s="40">
        <f t="shared" si="6"/>
        <v>70.83333333333333</v>
      </c>
    </row>
    <row r="8" spans="5:33" s="34" customFormat="1" ht="13.5" customHeight="1">
      <c r="E8" s="33"/>
      <c r="F8" s="33"/>
      <c r="G8" s="33"/>
      <c r="H8" s="33"/>
      <c r="I8" s="33"/>
      <c r="J8" s="33"/>
      <c r="Y8" s="56" t="s">
        <v>16</v>
      </c>
      <c r="Z8" s="56"/>
      <c r="AA8" s="38">
        <f t="shared" si="0"/>
        <v>24</v>
      </c>
      <c r="AB8" s="39">
        <f t="shared" si="1"/>
        <v>1580.5934866804428</v>
      </c>
      <c r="AC8" s="39">
        <f t="shared" si="2"/>
        <v>3178.142396999972</v>
      </c>
      <c r="AD8" s="39">
        <f t="shared" si="3"/>
        <v>40.42903097250923</v>
      </c>
      <c r="AE8" s="39">
        <f t="shared" si="4"/>
        <v>360</v>
      </c>
      <c r="AF8" s="39">
        <f t="shared" si="5"/>
        <v>132.42259987499884</v>
      </c>
      <c r="AG8" s="40">
        <f t="shared" si="6"/>
        <v>65.85806194501846</v>
      </c>
    </row>
    <row r="9" spans="25:33" s="34" customFormat="1" ht="13.5" customHeight="1">
      <c r="Y9" s="56" t="s">
        <v>37</v>
      </c>
      <c r="Z9" s="56"/>
      <c r="AA9" s="38">
        <f t="shared" si="0"/>
        <v>28</v>
      </c>
      <c r="AB9" s="39">
        <f t="shared" si="1"/>
        <v>1740.9546088265643</v>
      </c>
      <c r="AC9" s="39">
        <f t="shared" si="2"/>
        <v>4871.475730333306</v>
      </c>
      <c r="AD9" s="39">
        <f t="shared" si="3"/>
        <v>39.83847515761721</v>
      </c>
      <c r="AE9" s="39">
        <f t="shared" si="4"/>
        <v>490</v>
      </c>
      <c r="AF9" s="39">
        <f t="shared" si="5"/>
        <v>173.98127608333235</v>
      </c>
      <c r="AG9" s="40">
        <f t="shared" si="6"/>
        <v>62.17695031523443</v>
      </c>
    </row>
    <row r="10" spans="25:33" s="34" customFormat="1" ht="13.5" customHeight="1">
      <c r="Y10" s="43" t="s">
        <v>9</v>
      </c>
      <c r="Z10" s="43">
        <f>C5/(3*C4)</f>
        <v>0.20833333333333334</v>
      </c>
      <c r="AA10" s="38">
        <f t="shared" si="0"/>
        <v>32</v>
      </c>
      <c r="AB10" s="39">
        <f t="shared" si="1"/>
        <v>1899.881418756469</v>
      </c>
      <c r="AC10" s="39">
        <f t="shared" si="2"/>
        <v>7124.809063666639</v>
      </c>
      <c r="AD10" s="39">
        <f t="shared" si="3"/>
        <v>39.68564716806982</v>
      </c>
      <c r="AE10" s="39">
        <f t="shared" si="4"/>
        <v>640</v>
      </c>
      <c r="AF10" s="39">
        <f t="shared" si="5"/>
        <v>222.65028323958248</v>
      </c>
      <c r="AG10" s="40">
        <f t="shared" si="6"/>
        <v>59.37129433613964</v>
      </c>
    </row>
    <row r="11" spans="25:33" s="34" customFormat="1" ht="13.5" customHeight="1">
      <c r="Y11" s="43" t="s">
        <v>10</v>
      </c>
      <c r="Z11" s="43">
        <f>(C5-Z10*C4)*C4^0.5</f>
        <v>298.14239699997194</v>
      </c>
      <c r="AA11" s="38">
        <f t="shared" si="0"/>
        <v>36</v>
      </c>
      <c r="AB11" s="39">
        <f t="shared" si="1"/>
        <v>2058.8543819998317</v>
      </c>
      <c r="AC11" s="39">
        <f t="shared" si="2"/>
        <v>10018.142396999972</v>
      </c>
      <c r="AD11" s="39">
        <f t="shared" si="3"/>
        <v>39.84519974999766</v>
      </c>
      <c r="AE11" s="39">
        <f t="shared" si="4"/>
        <v>810</v>
      </c>
      <c r="AF11" s="39">
        <f t="shared" si="5"/>
        <v>278.2817332499992</v>
      </c>
      <c r="AG11" s="40">
        <f t="shared" si="6"/>
        <v>57.19039949999532</v>
      </c>
    </row>
    <row r="12" spans="27:33" s="34" customFormat="1" ht="13.5" customHeight="1">
      <c r="AA12" s="38">
        <f t="shared" si="0"/>
        <v>40</v>
      </c>
      <c r="AB12" s="39">
        <f t="shared" si="1"/>
        <v>2218.9514164974603</v>
      </c>
      <c r="AC12" s="39">
        <f t="shared" si="2"/>
        <v>13631.475730333306</v>
      </c>
      <c r="AD12" s="39">
        <f t="shared" si="3"/>
        <v>40.23689270621825</v>
      </c>
      <c r="AE12" s="39">
        <f t="shared" si="4"/>
        <v>1000</v>
      </c>
      <c r="AF12" s="39">
        <f t="shared" si="5"/>
        <v>340.78689325833267</v>
      </c>
      <c r="AG12" s="40">
        <f t="shared" si="6"/>
        <v>55.4737854124365</v>
      </c>
    </row>
    <row r="13" spans="27:33" s="34" customFormat="1" ht="13.5" customHeight="1">
      <c r="AA13" s="38">
        <f t="shared" si="0"/>
        <v>44</v>
      </c>
      <c r="AB13" s="39">
        <f t="shared" si="1"/>
        <v>2380.98626322551</v>
      </c>
      <c r="AC13" s="39">
        <f t="shared" si="2"/>
        <v>18044.80906366664</v>
      </c>
      <c r="AD13" s="39">
        <f t="shared" si="3"/>
        <v>40.80666208210807</v>
      </c>
      <c r="AE13" s="39">
        <f t="shared" si="4"/>
        <v>1210</v>
      </c>
      <c r="AF13" s="39">
        <f t="shared" si="5"/>
        <v>410.10929690151454</v>
      </c>
      <c r="AG13" s="40">
        <f t="shared" si="6"/>
        <v>54.11332416421614</v>
      </c>
    </row>
    <row r="14" spans="27:33" s="34" customFormat="1" ht="13.5" customHeight="1">
      <c r="AA14" s="38">
        <f t="shared" si="0"/>
        <v>48</v>
      </c>
      <c r="AB14" s="39">
        <f t="shared" si="1"/>
        <v>2545.591117977289</v>
      </c>
      <c r="AC14" s="39">
        <f t="shared" si="2"/>
        <v>23338.14239699997</v>
      </c>
      <c r="AD14" s="39">
        <f t="shared" si="3"/>
        <v>41.51657414559676</v>
      </c>
      <c r="AE14" s="39">
        <f t="shared" si="4"/>
        <v>1440</v>
      </c>
      <c r="AF14" s="39">
        <f t="shared" si="5"/>
        <v>486.2112999374994</v>
      </c>
      <c r="AG14" s="40">
        <f t="shared" si="6"/>
        <v>53.03314829119353</v>
      </c>
    </row>
    <row r="15" spans="27:33" s="34" customFormat="1" ht="13.5" customHeight="1">
      <c r="AA15" s="38">
        <f t="shared" si="0"/>
        <v>52</v>
      </c>
      <c r="AB15" s="39">
        <f t="shared" si="1"/>
        <v>2713.2687328796133</v>
      </c>
      <c r="AC15" s="39">
        <f t="shared" si="2"/>
        <v>29591.475730333306</v>
      </c>
      <c r="AD15" s="39">
        <f t="shared" si="3"/>
        <v>42.33912243153475</v>
      </c>
      <c r="AE15" s="39">
        <f t="shared" si="4"/>
        <v>1690</v>
      </c>
      <c r="AF15" s="39">
        <f t="shared" si="5"/>
        <v>569.0668409679482</v>
      </c>
      <c r="AG15" s="40">
        <f t="shared" si="6"/>
        <v>52.17824486306949</v>
      </c>
    </row>
    <row r="16" spans="27:33" s="34" customFormat="1" ht="13.5" customHeight="1">
      <c r="AA16" s="38">
        <f t="shared" si="0"/>
        <v>56</v>
      </c>
      <c r="AB16" s="39">
        <f t="shared" si="1"/>
        <v>2884.4267374242013</v>
      </c>
      <c r="AC16" s="39">
        <f t="shared" si="2"/>
        <v>36884.809063666646</v>
      </c>
      <c r="AD16" s="39">
        <f t="shared" si="3"/>
        <v>43.253810155573234</v>
      </c>
      <c r="AE16" s="39">
        <f t="shared" si="4"/>
        <v>1960</v>
      </c>
      <c r="AF16" s="39">
        <f t="shared" si="5"/>
        <v>658.6573047083328</v>
      </c>
      <c r="AG16" s="40">
        <f t="shared" si="6"/>
        <v>51.507620311146454</v>
      </c>
    </row>
    <row r="17" spans="27:33" s="34" customFormat="1" ht="13.5" customHeight="1">
      <c r="AA17" s="38">
        <f t="shared" si="0"/>
        <v>60</v>
      </c>
      <c r="AB17" s="39">
        <f t="shared" si="1"/>
        <v>3059.4010767585028</v>
      </c>
      <c r="AC17" s="39">
        <f t="shared" si="2"/>
        <v>45298.142396999974</v>
      </c>
      <c r="AD17" s="39">
        <f t="shared" si="3"/>
        <v>44.24500897298752</v>
      </c>
      <c r="AE17" s="39">
        <f t="shared" si="4"/>
        <v>2250</v>
      </c>
      <c r="AF17" s="39">
        <f t="shared" si="5"/>
        <v>754.9690399499996</v>
      </c>
      <c r="AG17" s="40">
        <f t="shared" si="6"/>
        <v>50.99001794597504</v>
      </c>
    </row>
    <row r="18" spans="27:33" s="34" customFormat="1" ht="13.5" customHeight="1">
      <c r="AA18" s="38">
        <f t="shared" si="0"/>
        <v>64</v>
      </c>
      <c r="AB18" s="39">
        <f t="shared" si="1"/>
        <v>3238.472509333109</v>
      </c>
      <c r="AC18" s="39">
        <f t="shared" si="2"/>
        <v>54911.47573033331</v>
      </c>
      <c r="AD18" s="39">
        <f t="shared" si="3"/>
        <v>45.300566479164914</v>
      </c>
      <c r="AE18" s="39">
        <f t="shared" si="4"/>
        <v>2560</v>
      </c>
      <c r="AF18" s="39">
        <f t="shared" si="5"/>
        <v>857.991808286458</v>
      </c>
      <c r="AG18" s="40">
        <f t="shared" si="6"/>
        <v>50.60113295832983</v>
      </c>
    </row>
    <row r="19" spans="27:33" s="34" customFormat="1" ht="13.5" customHeight="1">
      <c r="AA19" s="38">
        <f t="shared" si="0"/>
        <v>68</v>
      </c>
      <c r="AB19" s="39">
        <f t="shared" si="1"/>
        <v>3421.87852194477</v>
      </c>
      <c r="AC19" s="39">
        <f t="shared" si="2"/>
        <v>65804.80906366665</v>
      </c>
      <c r="AD19" s="39">
        <f t="shared" si="3"/>
        <v>46.41087148488802</v>
      </c>
      <c r="AE19" s="39">
        <f t="shared" si="4"/>
        <v>2890</v>
      </c>
      <c r="AF19" s="39">
        <f t="shared" si="5"/>
        <v>967.7177803480388</v>
      </c>
      <c r="AG19" s="40">
        <f t="shared" si="6"/>
        <v>50.321742969776025</v>
      </c>
    </row>
    <row r="20" spans="27:33" s="34" customFormat="1" ht="13.5" customHeight="1">
      <c r="AA20" s="38">
        <f t="shared" si="0"/>
        <v>72</v>
      </c>
      <c r="AB20" s="39">
        <f t="shared" si="1"/>
        <v>3609.8221281347032</v>
      </c>
      <c r="AC20" s="39">
        <f t="shared" si="2"/>
        <v>78058.14239699997</v>
      </c>
      <c r="AD20" s="39">
        <f t="shared" si="3"/>
        <v>47.568209223157666</v>
      </c>
      <c r="AE20" s="39">
        <f t="shared" si="4"/>
        <v>3240</v>
      </c>
      <c r="AF20" s="39">
        <f t="shared" si="5"/>
        <v>1084.1408666249997</v>
      </c>
      <c r="AG20" s="40">
        <f t="shared" si="6"/>
        <v>50.136418446315325</v>
      </c>
    </row>
    <row r="21" spans="27:33" s="34" customFormat="1" ht="13.5" customHeight="1">
      <c r="AA21" s="38">
        <f t="shared" si="0"/>
        <v>76</v>
      </c>
      <c r="AB21" s="39">
        <f t="shared" si="1"/>
        <v>3802.478491949057</v>
      </c>
      <c r="AC21" s="39">
        <f t="shared" si="2"/>
        <v>91751.47573033332</v>
      </c>
      <c r="AD21" s="39">
        <f t="shared" si="3"/>
        <v>48.7663058680859</v>
      </c>
      <c r="AE21" s="39">
        <f t="shared" si="4"/>
        <v>3610</v>
      </c>
      <c r="AF21" s="39">
        <f t="shared" si="5"/>
        <v>1207.2562596096489</v>
      </c>
      <c r="AG21" s="40">
        <f t="shared" si="6"/>
        <v>50.0326117361718</v>
      </c>
    </row>
    <row r="22" spans="27:33" s="34" customFormat="1" ht="13.5" customHeight="1">
      <c r="AA22" s="38">
        <f t="shared" si="0"/>
        <v>80</v>
      </c>
      <c r="AB22" s="39">
        <f t="shared" si="1"/>
        <v>4000</v>
      </c>
      <c r="AC22" s="39">
        <f t="shared" si="2"/>
        <v>106964.80906366665</v>
      </c>
      <c r="AD22" s="39">
        <f t="shared" si="3"/>
        <v>50</v>
      </c>
      <c r="AE22" s="39">
        <f t="shared" si="4"/>
        <v>4000</v>
      </c>
      <c r="AF22" s="39">
        <f t="shared" si="5"/>
        <v>1337.0601132958332</v>
      </c>
      <c r="AG22" s="40">
        <f t="shared" si="6"/>
        <v>50</v>
      </c>
    </row>
    <row r="23" spans="27:33" s="34" customFormat="1" ht="13.5" customHeight="1">
      <c r="AA23" s="38">
        <f t="shared" si="0"/>
        <v>84</v>
      </c>
      <c r="AB23" s="39">
        <f t="shared" si="1"/>
        <v>4202.520204255892</v>
      </c>
      <c r="AC23" s="39">
        <f t="shared" si="2"/>
        <v>123778.14239699997</v>
      </c>
      <c r="AD23" s="39">
        <f t="shared" si="3"/>
        <v>51.26500121580889</v>
      </c>
      <c r="AE23" s="39">
        <f t="shared" si="4"/>
        <v>4410</v>
      </c>
      <c r="AF23" s="39">
        <f t="shared" si="5"/>
        <v>1473.5493142499997</v>
      </c>
      <c r="AG23" s="40">
        <f t="shared" si="6"/>
        <v>50.030002431617774</v>
      </c>
    </row>
    <row r="24" spans="27:33" s="34" customFormat="1" ht="13.5" customHeight="1">
      <c r="AA24" s="38">
        <f t="shared" si="0"/>
        <v>88</v>
      </c>
      <c r="AB24" s="39">
        <f t="shared" si="1"/>
        <v>4410.156928453738</v>
      </c>
      <c r="AC24" s="39">
        <f t="shared" si="2"/>
        <v>142271.4757303333</v>
      </c>
      <c r="AD24" s="39">
        <f t="shared" si="3"/>
        <v>52.557709820759875</v>
      </c>
      <c r="AE24" s="39">
        <f t="shared" si="4"/>
        <v>4840</v>
      </c>
      <c r="AF24" s="39">
        <f t="shared" si="5"/>
        <v>1616.7213151174242</v>
      </c>
      <c r="AG24" s="40">
        <f t="shared" si="6"/>
        <v>50.115419641519736</v>
      </c>
    </row>
    <row r="25" spans="6:33" s="34" customFormat="1" ht="13.5" customHeight="1">
      <c r="F25" s="32"/>
      <c r="AA25" s="38">
        <f t="shared" si="0"/>
        <v>92</v>
      </c>
      <c r="AB25" s="39">
        <f t="shared" si="1"/>
        <v>4623.014745270295</v>
      </c>
      <c r="AC25" s="39">
        <f t="shared" si="2"/>
        <v>162524.80906366665</v>
      </c>
      <c r="AD25" s="39">
        <f t="shared" si="3"/>
        <v>53.875080137338564</v>
      </c>
      <c r="AE25" s="39">
        <f t="shared" si="4"/>
        <v>5290</v>
      </c>
      <c r="AF25" s="39">
        <f t="shared" si="5"/>
        <v>1766.574011561594</v>
      </c>
      <c r="AG25" s="40">
        <f t="shared" si="6"/>
        <v>50.25016027467713</v>
      </c>
    </row>
    <row r="26" spans="6:33" s="34" customFormat="1" ht="13.5" customHeight="1">
      <c r="F26" s="32"/>
      <c r="G26" s="32"/>
      <c r="H26" s="32"/>
      <c r="AA26" s="38">
        <f t="shared" si="0"/>
        <v>96</v>
      </c>
      <c r="AB26" s="39">
        <f t="shared" si="1"/>
        <v>4841.1869733608855</v>
      </c>
      <c r="AC26" s="39">
        <f t="shared" si="2"/>
        <v>184618.14239699996</v>
      </c>
      <c r="AD26" s="39">
        <f t="shared" si="3"/>
        <v>55.21451548625461</v>
      </c>
      <c r="AE26" s="39">
        <f t="shared" si="4"/>
        <v>5760</v>
      </c>
      <c r="AF26" s="39">
        <f t="shared" si="5"/>
        <v>1923.1056499687497</v>
      </c>
      <c r="AG26" s="40">
        <f t="shared" si="6"/>
        <v>50.42903097250923</v>
      </c>
    </row>
    <row r="27" spans="7:33" s="34" customFormat="1" ht="13.5" customHeight="1">
      <c r="G27" s="32"/>
      <c r="H27" s="32"/>
      <c r="AA27" s="38">
        <f t="shared" si="0"/>
        <v>100</v>
      </c>
      <c r="AB27" s="39">
        <f t="shared" si="1"/>
        <v>5064.757303333053</v>
      </c>
      <c r="AC27" s="39">
        <f t="shared" si="2"/>
        <v>208631.4757303333</v>
      </c>
      <c r="AD27" s="39">
        <f t="shared" si="3"/>
        <v>56.573786516665265</v>
      </c>
      <c r="AE27" s="39">
        <f t="shared" si="4"/>
        <v>6250</v>
      </c>
      <c r="AF27" s="39">
        <f t="shared" si="5"/>
        <v>2086.3147573033334</v>
      </c>
      <c r="AG27" s="40">
        <f t="shared" si="6"/>
        <v>50.64757303333053</v>
      </c>
    </row>
    <row r="28" spans="1:33" s="34" customFormat="1" ht="13.5" customHeight="1">
      <c r="A28" s="32"/>
      <c r="B28" s="32"/>
      <c r="C28" s="32"/>
      <c r="D28" s="32"/>
      <c r="AA28" s="38">
        <f t="shared" si="0"/>
        <v>104</v>
      </c>
      <c r="AB28" s="39">
        <f t="shared" si="1"/>
        <v>5293.801133597701</v>
      </c>
      <c r="AC28" s="39">
        <f t="shared" si="2"/>
        <v>234644.80906366665</v>
      </c>
      <c r="AD28" s="39">
        <f t="shared" si="3"/>
        <v>57.95096698845049</v>
      </c>
      <c r="AE28" s="39">
        <f t="shared" si="4"/>
        <v>6760</v>
      </c>
      <c r="AF28" s="39">
        <f t="shared" si="5"/>
        <v>2256.2000871506407</v>
      </c>
      <c r="AG28" s="40">
        <f t="shared" si="6"/>
        <v>50.90193397690098</v>
      </c>
    </row>
    <row r="29" spans="1:33" s="34" customFormat="1" ht="13.5" customHeight="1">
      <c r="A29" s="32"/>
      <c r="B29" s="32"/>
      <c r="C29" s="32"/>
      <c r="D29" s="32"/>
      <c r="E29" s="32"/>
      <c r="F29" s="32"/>
      <c r="AA29" s="38">
        <f t="shared" si="0"/>
        <v>108</v>
      </c>
      <c r="AB29" s="39">
        <f t="shared" si="1"/>
        <v>5528.3866769659335</v>
      </c>
      <c r="AC29" s="39">
        <f t="shared" si="2"/>
        <v>262738.142397</v>
      </c>
      <c r="AD29" s="39">
        <f t="shared" si="3"/>
        <v>59.344382763731176</v>
      </c>
      <c r="AE29" s="39">
        <f t="shared" si="4"/>
        <v>7290</v>
      </c>
      <c r="AF29" s="39">
        <f t="shared" si="5"/>
        <v>2432.76057775</v>
      </c>
      <c r="AG29" s="40">
        <f t="shared" si="6"/>
        <v>51.18876552746235</v>
      </c>
    </row>
    <row r="30" spans="27:33" s="32" customFormat="1" ht="13.5" customHeight="1">
      <c r="AA30" s="38">
        <f t="shared" si="0"/>
        <v>112</v>
      </c>
      <c r="AB30" s="39">
        <f t="shared" si="1"/>
        <v>5768.5758843197955</v>
      </c>
      <c r="AC30" s="39">
        <f t="shared" si="2"/>
        <v>292991.47573033336</v>
      </c>
      <c r="AD30" s="39">
        <f t="shared" si="3"/>
        <v>60.75257091214195</v>
      </c>
      <c r="AE30" s="39">
        <f t="shared" si="4"/>
        <v>7840</v>
      </c>
      <c r="AF30" s="39">
        <f t="shared" si="5"/>
        <v>2615.9953190208334</v>
      </c>
      <c r="AG30" s="40">
        <f t="shared" si="6"/>
        <v>51.50514182428388</v>
      </c>
    </row>
    <row r="31" spans="27:33" s="32" customFormat="1" ht="13.5" customHeight="1">
      <c r="AA31" s="38">
        <f t="shared" si="0"/>
        <v>116</v>
      </c>
      <c r="AB31" s="39">
        <f t="shared" si="1"/>
        <v>6014.425221011279</v>
      </c>
      <c r="AC31" s="39">
        <f t="shared" si="2"/>
        <v>325484.8090636667</v>
      </c>
      <c r="AD31" s="39">
        <f t="shared" si="3"/>
        <v>62.174246642289994</v>
      </c>
      <c r="AE31" s="39">
        <f t="shared" si="4"/>
        <v>8410</v>
      </c>
      <c r="AF31" s="39">
        <f t="shared" si="5"/>
        <v>2805.9035264109193</v>
      </c>
      <c r="AG31" s="40">
        <f t="shared" si="6"/>
        <v>51.84849328457999</v>
      </c>
    </row>
    <row r="32" spans="27:33" s="32" customFormat="1" ht="13.5" customHeight="1">
      <c r="AA32" s="38">
        <f t="shared" si="0"/>
        <v>120</v>
      </c>
      <c r="AB32" s="39">
        <f t="shared" si="1"/>
        <v>6265.986323710904</v>
      </c>
      <c r="AC32" s="39">
        <f t="shared" si="2"/>
        <v>360298.142397</v>
      </c>
      <c r="AD32" s="39">
        <f t="shared" si="3"/>
        <v>63.60827634879543</v>
      </c>
      <c r="AE32" s="39">
        <f t="shared" si="4"/>
        <v>9000</v>
      </c>
      <c r="AF32" s="39">
        <f t="shared" si="5"/>
        <v>3002.484519975</v>
      </c>
      <c r="AG32" s="40">
        <f t="shared" si="6"/>
        <v>52.21655269759086</v>
      </c>
    </row>
    <row r="33" spans="27:33" s="32" customFormat="1" ht="13.5" customHeight="1">
      <c r="AA33" s="38">
        <f t="shared" si="0"/>
        <v>124</v>
      </c>
      <c r="AB33" s="39">
        <f t="shared" si="1"/>
        <v>6523.306559463661</v>
      </c>
      <c r="AC33" s="39">
        <f t="shared" si="2"/>
        <v>397511.47573033336</v>
      </c>
      <c r="AD33" s="39">
        <f t="shared" si="3"/>
        <v>65.05365548170832</v>
      </c>
      <c r="AE33" s="39">
        <f t="shared" si="4"/>
        <v>9610</v>
      </c>
      <c r="AF33" s="39">
        <f t="shared" si="5"/>
        <v>3205.737707502688</v>
      </c>
      <c r="AG33" s="40">
        <f t="shared" si="6"/>
        <v>52.60731096341663</v>
      </c>
    </row>
    <row r="34" spans="27:33" s="32" customFormat="1" ht="13.5" customHeight="1">
      <c r="AA34" s="38">
        <f t="shared" si="0"/>
        <v>128</v>
      </c>
      <c r="AB34" s="39">
        <f t="shared" si="1"/>
        <v>6786.429504179605</v>
      </c>
      <c r="AC34" s="39">
        <f t="shared" si="2"/>
        <v>437204.8090636667</v>
      </c>
      <c r="AD34" s="39">
        <f t="shared" si="3"/>
        <v>66.50949025070157</v>
      </c>
      <c r="AE34" s="39">
        <f t="shared" si="4"/>
        <v>10240</v>
      </c>
      <c r="AF34" s="39">
        <f t="shared" si="5"/>
        <v>3415.662570809896</v>
      </c>
      <c r="AG34" s="40">
        <f t="shared" si="6"/>
        <v>53.018980501403156</v>
      </c>
    </row>
    <row r="35" spans="27:33" s="32" customFormat="1" ht="13.5" customHeight="1">
      <c r="AA35" s="38">
        <f t="shared" si="0"/>
        <v>132</v>
      </c>
      <c r="AB35" s="39">
        <f t="shared" si="1"/>
        <v>7055.395354310701</v>
      </c>
      <c r="AC35" s="39">
        <f t="shared" si="2"/>
        <v>479458.142397</v>
      </c>
      <c r="AD35" s="39">
        <f t="shared" si="3"/>
        <v>67.97498240269205</v>
      </c>
      <c r="AE35" s="39">
        <f t="shared" si="4"/>
        <v>10890</v>
      </c>
      <c r="AF35" s="39">
        <f t="shared" si="5"/>
        <v>3632.2586545227273</v>
      </c>
      <c r="AG35" s="40">
        <f t="shared" si="6"/>
        <v>53.4499648053841</v>
      </c>
    </row>
    <row r="36" spans="27:33" s="32" customFormat="1" ht="13.5" customHeight="1">
      <c r="AA36" s="38">
        <f t="shared" si="0"/>
        <v>136</v>
      </c>
      <c r="AB36" s="39">
        <f t="shared" si="1"/>
        <v>7330.241282774747</v>
      </c>
      <c r="AC36" s="39">
        <f t="shared" si="2"/>
        <v>524351.4757303334</v>
      </c>
      <c r="AD36" s="39">
        <f t="shared" si="3"/>
        <v>69.44941648078951</v>
      </c>
      <c r="AE36" s="39">
        <f t="shared" si="4"/>
        <v>11560</v>
      </c>
      <c r="AF36" s="39">
        <f t="shared" si="5"/>
        <v>3855.525556840686</v>
      </c>
      <c r="AG36" s="40">
        <f t="shared" si="6"/>
        <v>53.89883296157901</v>
      </c>
    </row>
    <row r="37" spans="27:33" s="32" customFormat="1" ht="13.5" customHeight="1">
      <c r="AA37" s="38">
        <f t="shared" si="0"/>
        <v>140</v>
      </c>
      <c r="AB37" s="39">
        <f aca="true" t="shared" si="7" ref="AB37:AB55">Z$10*AA37^2+Z$11*AA37^0.5</f>
        <v>7611.001748086121</v>
      </c>
      <c r="AC37" s="39">
        <f aca="true" t="shared" si="8" ref="AC37:AC55">$Z$10*AA37^3+$Z$11</f>
        <v>571964.8090636667</v>
      </c>
      <c r="AD37" s="39">
        <f t="shared" si="3"/>
        <v>70.93214910030757</v>
      </c>
      <c r="AE37" s="39">
        <f aca="true" t="shared" si="9" ref="AE37:AE55">3*$Z$10*AA37^2</f>
        <v>12250</v>
      </c>
      <c r="AF37" s="39">
        <f aca="true" t="shared" si="10" ref="AF37:AF55">$Z$10*AA37^2+$Z$11/AA37</f>
        <v>4085.4629218833334</v>
      </c>
      <c r="AG37" s="40">
        <f aca="true" t="shared" si="11" ref="AG37:AG55">Z$10*AA37+Z$11*AA37^-0.5</f>
        <v>54.364298200615146</v>
      </c>
    </row>
    <row r="38" spans="27:33" s="32" customFormat="1" ht="13.5" customHeight="1">
      <c r="AA38" s="38">
        <f t="shared" si="0"/>
        <v>144</v>
      </c>
      <c r="AB38" s="39">
        <f t="shared" si="7"/>
        <v>7897.7087639996635</v>
      </c>
      <c r="AC38" s="39">
        <f t="shared" si="8"/>
        <v>622378.142397</v>
      </c>
      <c r="AD38" s="39">
        <f t="shared" si="3"/>
        <v>72.42259987499884</v>
      </c>
      <c r="AE38" s="39">
        <f t="shared" si="9"/>
        <v>12960</v>
      </c>
      <c r="AF38" s="39">
        <f t="shared" si="10"/>
        <v>4322.0704333124995</v>
      </c>
      <c r="AG38" s="40">
        <f t="shared" si="11"/>
        <v>54.84519974999766</v>
      </c>
    </row>
    <row r="39" spans="27:33" s="32" customFormat="1" ht="13.5" customHeight="1">
      <c r="AA39" s="38">
        <f t="shared" si="0"/>
        <v>148</v>
      </c>
      <c r="AB39" s="39">
        <f t="shared" si="7"/>
        <v>8190.392135662785</v>
      </c>
      <c r="AC39" s="39">
        <f t="shared" si="8"/>
        <v>675671.4757303334</v>
      </c>
      <c r="AD39" s="39">
        <f t="shared" si="3"/>
        <v>73.92024370156346</v>
      </c>
      <c r="AE39" s="39">
        <f t="shared" si="9"/>
        <v>13690</v>
      </c>
      <c r="AF39" s="39">
        <f t="shared" si="10"/>
        <v>4565.347808988739</v>
      </c>
      <c r="AG39" s="40">
        <f t="shared" si="11"/>
        <v>55.34048740312693</v>
      </c>
    </row>
    <row r="40" spans="27:33" s="32" customFormat="1" ht="13.5" customHeight="1">
      <c r="AA40" s="38">
        <f t="shared" si="0"/>
        <v>152</v>
      </c>
      <c r="AB40" s="39">
        <f t="shared" si="7"/>
        <v>8489.07966722406</v>
      </c>
      <c r="AC40" s="39">
        <f t="shared" si="8"/>
        <v>731924.8090636667</v>
      </c>
      <c r="AD40" s="39">
        <f t="shared" si="3"/>
        <v>75.4246041685002</v>
      </c>
      <c r="AE40" s="39">
        <f t="shared" si="9"/>
        <v>14440</v>
      </c>
      <c r="AF40" s="39">
        <f t="shared" si="10"/>
        <v>4815.294796471491</v>
      </c>
      <c r="AG40" s="40">
        <f t="shared" si="11"/>
        <v>55.84920833700039</v>
      </c>
    </row>
    <row r="41" spans="27:33" s="32" customFormat="1" ht="13.5" customHeight="1">
      <c r="AA41" s="38">
        <f t="shared" si="0"/>
        <v>156</v>
      </c>
      <c r="AB41" s="39">
        <f t="shared" si="7"/>
        <v>8793.79734500505</v>
      </c>
      <c r="AC41" s="39">
        <f t="shared" si="8"/>
        <v>791218.142397</v>
      </c>
      <c r="AD41" s="39">
        <f t="shared" si="3"/>
        <v>76.93524790065722</v>
      </c>
      <c r="AE41" s="39">
        <f t="shared" si="9"/>
        <v>15210</v>
      </c>
      <c r="AF41" s="39">
        <f t="shared" si="10"/>
        <v>5071.911169211538</v>
      </c>
      <c r="AG41" s="40">
        <f t="shared" si="11"/>
        <v>56.370495801314426</v>
      </c>
    </row>
    <row r="42" spans="27:33" s="32" customFormat="1" ht="13.5" customHeight="1">
      <c r="AA42" s="38">
        <f t="shared" si="0"/>
        <v>160</v>
      </c>
      <c r="AB42" s="39">
        <f t="shared" si="7"/>
        <v>9104.569499661588</v>
      </c>
      <c r="AC42" s="39">
        <f t="shared" si="8"/>
        <v>853631.4757303334</v>
      </c>
      <c r="AD42" s="39">
        <f t="shared" si="3"/>
        <v>78.45177968644246</v>
      </c>
      <c r="AE42" s="39">
        <f t="shared" si="9"/>
        <v>16000</v>
      </c>
      <c r="AF42" s="39">
        <f t="shared" si="10"/>
        <v>5335.196723314583</v>
      </c>
      <c r="AG42" s="40">
        <f t="shared" si="11"/>
        <v>56.903559372884914</v>
      </c>
    </row>
    <row r="43" spans="27:33" s="32" customFormat="1" ht="13.5" customHeight="1">
      <c r="AA43" s="38">
        <f t="shared" si="0"/>
        <v>164</v>
      </c>
      <c r="AB43" s="39">
        <f t="shared" si="7"/>
        <v>9421.418950207028</v>
      </c>
      <c r="AC43" s="39">
        <f t="shared" si="8"/>
        <v>919244.8090636667</v>
      </c>
      <c r="AD43" s="39">
        <f t="shared" si="3"/>
        <v>79.97383826282632</v>
      </c>
      <c r="AE43" s="39">
        <f t="shared" si="9"/>
        <v>16810</v>
      </c>
      <c r="AF43" s="39">
        <f t="shared" si="10"/>
        <v>5605.151274778455</v>
      </c>
      <c r="AG43" s="40">
        <f t="shared" si="11"/>
        <v>57.44767652565261</v>
      </c>
    </row>
    <row r="44" spans="27:33" s="32" customFormat="1" ht="13.5" customHeight="1">
      <c r="AA44" s="38">
        <f t="shared" si="0"/>
        <v>168</v>
      </c>
      <c r="AB44" s="39">
        <f t="shared" si="7"/>
        <v>9744.367132317184</v>
      </c>
      <c r="AC44" s="39">
        <f t="shared" si="8"/>
        <v>988138.142397</v>
      </c>
      <c r="AD44" s="39">
        <f t="shared" si="3"/>
        <v>81.5010926557059</v>
      </c>
      <c r="AE44" s="39">
        <f t="shared" si="9"/>
        <v>17640</v>
      </c>
      <c r="AF44" s="39">
        <f t="shared" si="10"/>
        <v>5881.774657125</v>
      </c>
      <c r="AG44" s="40">
        <f t="shared" si="11"/>
        <v>58.00218531141181</v>
      </c>
    </row>
    <row r="45" spans="27:33" s="32" customFormat="1" ht="13.5" customHeight="1">
      <c r="AA45" s="38">
        <f t="shared" si="0"/>
        <v>172</v>
      </c>
      <c r="AB45" s="39">
        <f t="shared" si="7"/>
        <v>10073.434212964048</v>
      </c>
      <c r="AC45" s="39">
        <f t="shared" si="8"/>
        <v>1060391.4757303335</v>
      </c>
      <c r="AD45" s="39">
        <f t="shared" si="3"/>
        <v>83.03323899117456</v>
      </c>
      <c r="AE45" s="39">
        <f t="shared" si="9"/>
        <v>18490</v>
      </c>
      <c r="AF45" s="39">
        <f t="shared" si="10"/>
        <v>6165.066719362403</v>
      </c>
      <c r="AG45" s="40">
        <f t="shared" si="11"/>
        <v>58.56647798234911</v>
      </c>
    </row>
    <row r="46" spans="27:33" s="32" customFormat="1" ht="13.5" customHeight="1">
      <c r="AA46" s="38">
        <f t="shared" si="0"/>
        <v>176</v>
      </c>
      <c r="AB46" s="39">
        <f t="shared" si="7"/>
        <v>10408.639193117688</v>
      </c>
      <c r="AC46" s="39">
        <f t="shared" si="8"/>
        <v>1136084.8090636667</v>
      </c>
      <c r="AD46" s="39">
        <f t="shared" si="3"/>
        <v>84.56999770772072</v>
      </c>
      <c r="AE46" s="39">
        <f t="shared" si="9"/>
        <v>19360</v>
      </c>
      <c r="AF46" s="39">
        <f t="shared" si="10"/>
        <v>6455.027324225379</v>
      </c>
      <c r="AG46" s="40">
        <f t="shared" si="11"/>
        <v>59.139995415441405</v>
      </c>
    </row>
    <row r="47" spans="27:33" s="32" customFormat="1" ht="13.5" customHeight="1">
      <c r="AA47" s="38">
        <f t="shared" si="0"/>
        <v>180</v>
      </c>
      <c r="AB47" s="39">
        <f t="shared" si="7"/>
        <v>10750</v>
      </c>
      <c r="AC47" s="39">
        <f t="shared" si="8"/>
        <v>1215298.142397</v>
      </c>
      <c r="AD47" s="39">
        <f t="shared" si="3"/>
        <v>86.11111111111111</v>
      </c>
      <c r="AE47" s="39">
        <f t="shared" si="9"/>
        <v>20250</v>
      </c>
      <c r="AF47" s="39">
        <f t="shared" si="10"/>
        <v>6751.65634665</v>
      </c>
      <c r="AG47" s="40">
        <f t="shared" si="11"/>
        <v>59.72222222222222</v>
      </c>
    </row>
    <row r="48" spans="27:33" s="32" customFormat="1" ht="13.5" customHeight="1">
      <c r="AA48" s="38">
        <f t="shared" si="0"/>
        <v>184</v>
      </c>
      <c r="AB48" s="39">
        <f t="shared" si="7"/>
        <v>11097.533570160827</v>
      </c>
      <c r="AC48" s="39">
        <f t="shared" si="8"/>
        <v>1298111.4757303335</v>
      </c>
      <c r="AD48" s="39">
        <f t="shared" si="3"/>
        <v>87.65634122326313</v>
      </c>
      <c r="AE48" s="39">
        <f t="shared" si="9"/>
        <v>21160</v>
      </c>
      <c r="AF48" s="39">
        <f t="shared" si="10"/>
        <v>7054.953672447465</v>
      </c>
      <c r="AG48" s="40">
        <f t="shared" si="11"/>
        <v>60.31268244652624</v>
      </c>
    </row>
    <row r="49" spans="27:33" s="32" customFormat="1" ht="13.5" customHeight="1">
      <c r="AA49" s="38">
        <f t="shared" si="0"/>
        <v>188</v>
      </c>
      <c r="AB49" s="39">
        <f t="shared" si="7"/>
        <v>11451.255924468238</v>
      </c>
      <c r="AC49" s="39">
        <f t="shared" si="8"/>
        <v>1384604.8090636667</v>
      </c>
      <c r="AD49" s="39">
        <f t="shared" si="3"/>
        <v>89.20546788422405</v>
      </c>
      <c r="AE49" s="39">
        <f t="shared" si="9"/>
        <v>22090</v>
      </c>
      <c r="AF49" s="39">
        <f t="shared" si="10"/>
        <v>7364.919197147164</v>
      </c>
      <c r="AG49" s="40">
        <f t="shared" si="11"/>
        <v>60.91093576844808</v>
      </c>
    </row>
    <row r="50" spans="27:33" s="32" customFormat="1" ht="13.5" customHeight="1">
      <c r="AA50" s="38">
        <f t="shared" si="0"/>
        <v>192</v>
      </c>
      <c r="AB50" s="39">
        <f t="shared" si="7"/>
        <v>11811.182235954577</v>
      </c>
      <c r="AC50" s="39">
        <f t="shared" si="8"/>
        <v>1474858.142397</v>
      </c>
      <c r="AD50" s="39">
        <f t="shared" si="3"/>
        <v>90.75828707279838</v>
      </c>
      <c r="AE50" s="39">
        <f t="shared" si="9"/>
        <v>23040</v>
      </c>
      <c r="AF50" s="39">
        <f t="shared" si="10"/>
        <v>7681.552824984375</v>
      </c>
      <c r="AG50" s="40">
        <f t="shared" si="11"/>
        <v>61.51657414559676</v>
      </c>
    </row>
    <row r="51" spans="27:33" s="32" customFormat="1" ht="13.5" customHeight="1">
      <c r="AA51" s="38">
        <f t="shared" si="0"/>
        <v>196</v>
      </c>
      <c r="AB51" s="39">
        <f t="shared" si="7"/>
        <v>12177.326891332941</v>
      </c>
      <c r="AC51" s="39">
        <f t="shared" si="8"/>
        <v>1568951.4757303335</v>
      </c>
      <c r="AD51" s="39">
        <f t="shared" si="3"/>
        <v>92.31460941666566</v>
      </c>
      <c r="AE51" s="39">
        <f t="shared" si="9"/>
        <v>24010</v>
      </c>
      <c r="AF51" s="39">
        <f t="shared" si="10"/>
        <v>8004.854468011905</v>
      </c>
      <c r="AG51" s="40">
        <f t="shared" si="11"/>
        <v>62.12921883333133</v>
      </c>
    </row>
    <row r="52" spans="27:33" s="32" customFormat="1" ht="13.5" customHeight="1">
      <c r="AA52" s="38">
        <f t="shared" si="0"/>
        <v>200</v>
      </c>
      <c r="AB52" s="39">
        <f t="shared" si="7"/>
        <v>12549.703546891173</v>
      </c>
      <c r="AC52" s="39">
        <f t="shared" si="8"/>
        <v>1666964.8090636667</v>
      </c>
      <c r="AD52" s="39">
        <f t="shared" si="3"/>
        <v>93.87425886722794</v>
      </c>
      <c r="AE52" s="39">
        <f t="shared" si="9"/>
        <v>25000</v>
      </c>
      <c r="AF52" s="39">
        <f t="shared" si="10"/>
        <v>8334.824045318333</v>
      </c>
      <c r="AG52" s="40">
        <f t="shared" si="11"/>
        <v>62.748517734455866</v>
      </c>
    </row>
    <row r="53" spans="27:33" s="32" customFormat="1" ht="13.5" customHeight="1">
      <c r="AA53" s="38">
        <f t="shared" si="0"/>
        <v>204</v>
      </c>
      <c r="AB53" s="39">
        <f t="shared" si="7"/>
        <v>12928.325179379017</v>
      </c>
      <c r="AC53" s="39">
        <f t="shared" si="8"/>
        <v>1768978.142397</v>
      </c>
      <c r="AD53" s="39">
        <f t="shared" si="3"/>
        <v>95.43707151808582</v>
      </c>
      <c r="AE53" s="39">
        <f t="shared" si="9"/>
        <v>26010</v>
      </c>
      <c r="AF53" s="39">
        <f t="shared" si="10"/>
        <v>8671.461482338234</v>
      </c>
      <c r="AG53" s="40">
        <f t="shared" si="11"/>
        <v>63.374143036171645</v>
      </c>
    </row>
    <row r="54" spans="27:33" s="32" customFormat="1" ht="13.5" customHeight="1">
      <c r="AA54" s="38">
        <f t="shared" si="0"/>
        <v>208</v>
      </c>
      <c r="AB54" s="39">
        <f t="shared" si="7"/>
        <v>13313.204132425893</v>
      </c>
      <c r="AC54" s="39">
        <f t="shared" si="8"/>
        <v>1875071.4757303335</v>
      </c>
      <c r="AD54" s="39">
        <f t="shared" si="3"/>
        <v>97.00289454910072</v>
      </c>
      <c r="AE54" s="39">
        <f t="shared" si="9"/>
        <v>27040</v>
      </c>
      <c r="AF54" s="39">
        <f t="shared" si="10"/>
        <v>9014.766710241987</v>
      </c>
      <c r="AG54" s="40">
        <f t="shared" si="11"/>
        <v>64.0057890982014</v>
      </c>
    </row>
    <row r="55" spans="27:33" s="32" customFormat="1" ht="13.5" customHeight="1">
      <c r="AA55" s="38">
        <f t="shared" si="0"/>
        <v>212</v>
      </c>
      <c r="AB55" s="39">
        <f t="shared" si="7"/>
        <v>13704.352158959922</v>
      </c>
      <c r="AC55" s="39">
        <f t="shared" si="8"/>
        <v>1985324.8090636667</v>
      </c>
      <c r="AD55" s="39">
        <f t="shared" si="3"/>
        <v>98.57158528056587</v>
      </c>
      <c r="AE55" s="39">
        <f t="shared" si="9"/>
        <v>28090</v>
      </c>
      <c r="AF55" s="39">
        <f t="shared" si="10"/>
        <v>9364.739665394654</v>
      </c>
      <c r="AG55" s="40">
        <f t="shared" si="11"/>
        <v>64.64317056113171</v>
      </c>
    </row>
    <row r="56" s="32" customFormat="1" ht="13.5" customHeight="1"/>
    <row r="57" s="32" customFormat="1" ht="13.5" customHeight="1"/>
    <row r="58" s="32" customFormat="1" ht="13.5" customHeight="1"/>
    <row r="59" s="32" customFormat="1" ht="13.5" customHeight="1"/>
    <row r="60" s="32" customFormat="1" ht="13.5" customHeight="1"/>
    <row r="61" s="32" customFormat="1" ht="13.5" customHeight="1"/>
    <row r="62" s="32" customFormat="1" ht="13.5" customHeight="1"/>
    <row r="63" spans="1:4" s="32" customFormat="1" ht="13.5" customHeight="1">
      <c r="A63" s="7"/>
      <c r="B63" s="7"/>
      <c r="C63" s="7"/>
      <c r="D63" s="7"/>
    </row>
    <row r="64" spans="1:38" ht="13.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</row>
    <row r="65" spans="1:38" ht="13.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</row>
    <row r="66" spans="1:38" ht="13.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</row>
    <row r="67" spans="1:38" ht="13.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</row>
    <row r="68" spans="1:38" ht="13.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</row>
    <row r="69" spans="1:38" ht="13.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</row>
    <row r="70" spans="1:38" ht="13.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</row>
    <row r="71" spans="1:38" ht="13.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</row>
    <row r="72" spans="1:38" ht="13.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</row>
    <row r="73" spans="1:38" ht="13.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</row>
    <row r="74" spans="1:38" ht="13.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</row>
    <row r="75" spans="1:38" ht="13.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</row>
    <row r="76" spans="1:38" ht="13.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</row>
    <row r="77" spans="1:38" ht="13.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</row>
    <row r="78" spans="1:38" ht="13.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</row>
    <row r="79" spans="1:38" ht="13.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</row>
    <row r="80" spans="1:38" ht="13.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</row>
    <row r="81" spans="1:38" ht="13.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</row>
    <row r="82" spans="1:38" ht="13.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</row>
    <row r="83" spans="1:38" ht="13.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</row>
    <row r="84" spans="1:38" ht="13.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</row>
    <row r="85" spans="1:38" ht="13.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</row>
    <row r="86" spans="1:38" ht="13.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</row>
    <row r="87" spans="1:38" ht="13.5" customHeight="1">
      <c r="A87" s="8" t="s">
        <v>38</v>
      </c>
      <c r="B87" s="8" t="s">
        <v>2</v>
      </c>
      <c r="C87" s="8" t="s">
        <v>7</v>
      </c>
      <c r="D87" s="8" t="s">
        <v>21</v>
      </c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</row>
    <row r="88" spans="1:38" ht="13.5" customHeight="1">
      <c r="A88" s="8">
        <v>0</v>
      </c>
      <c r="B88" s="8">
        <f>Z$10*A88^2+Z$11*A88^0.5</f>
        <v>0</v>
      </c>
      <c r="C88" s="8"/>
      <c r="D88" s="8"/>
      <c r="E88" s="8" t="s">
        <v>4</v>
      </c>
      <c r="F88" s="10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</row>
    <row r="89" spans="1:38" ht="13.5" customHeight="1">
      <c r="A89" s="8"/>
      <c r="B89" s="8"/>
      <c r="C89" s="8"/>
      <c r="D89" s="8"/>
      <c r="E89" s="8"/>
      <c r="F89" s="10"/>
      <c r="G89" s="10"/>
      <c r="H89" s="10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</row>
    <row r="90" spans="1:38" ht="13.5" customHeight="1">
      <c r="A90" s="8" t="e">
        <f>A88+5*#REF!</f>
        <v>#REF!</v>
      </c>
      <c r="B90" s="8" t="e">
        <f>Z$10*A90^2+Z$11*A90^0.5</f>
        <v>#REF!</v>
      </c>
      <c r="C90" s="8" t="e">
        <f>B90/A90</f>
        <v>#REF!</v>
      </c>
      <c r="D90" s="8" t="e">
        <f>2*Z$10*A90+0.5*Z$11*A90^-0.5</f>
        <v>#REF!</v>
      </c>
      <c r="E90" s="8" t="e">
        <f>(B90-B88)/(A90-A88)</f>
        <v>#REF!</v>
      </c>
      <c r="F90" s="10"/>
      <c r="G90" s="10"/>
      <c r="H90" s="10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</row>
    <row r="91" spans="1:38" ht="13.5" customHeight="1">
      <c r="A91" s="8"/>
      <c r="B91" s="8"/>
      <c r="C91" s="8"/>
      <c r="D91" s="8"/>
      <c r="E91" s="8"/>
      <c r="F91" s="10"/>
      <c r="G91" s="10"/>
      <c r="H91" s="10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</row>
    <row r="92" spans="1:38" ht="13.5" customHeight="1">
      <c r="A92" s="8" t="e">
        <f>A90+5*#REF!</f>
        <v>#REF!</v>
      </c>
      <c r="B92" s="8" t="e">
        <f>Z$10*A92^2+Z$11*A92^0.5</f>
        <v>#REF!</v>
      </c>
      <c r="C92" s="8" t="e">
        <f>B92/A92</f>
        <v>#REF!</v>
      </c>
      <c r="D92" s="8" t="e">
        <f>2*Z$10*A92+0.5*Z$11*A92^-0.5</f>
        <v>#REF!</v>
      </c>
      <c r="E92" s="8" t="e">
        <f>(B92-B90)/(A92-A90)</f>
        <v>#REF!</v>
      </c>
      <c r="F92" s="10"/>
      <c r="G92" s="10"/>
      <c r="H92" s="10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</row>
    <row r="93" spans="1:38" ht="13.5" customHeight="1">
      <c r="A93" s="8"/>
      <c r="B93" s="8"/>
      <c r="C93" s="8"/>
      <c r="D93" s="8"/>
      <c r="E93" s="8"/>
      <c r="F93" s="10"/>
      <c r="G93" s="10"/>
      <c r="H93" s="10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</row>
    <row r="94" spans="1:38" ht="13.5" customHeight="1">
      <c r="A94" s="8" t="e">
        <f>A92+5*#REF!</f>
        <v>#REF!</v>
      </c>
      <c r="B94" s="8" t="e">
        <f>Z$10*A94^2+Z$11*A94^0.5</f>
        <v>#REF!</v>
      </c>
      <c r="C94" s="8" t="e">
        <f>B94/A94</f>
        <v>#REF!</v>
      </c>
      <c r="D94" s="8" t="e">
        <f>2*Z$10*A94+0.5*Z$11*A94^-0.5</f>
        <v>#REF!</v>
      </c>
      <c r="E94" s="8" t="e">
        <f>(B94-B92)/(A94-A92)</f>
        <v>#REF!</v>
      </c>
      <c r="F94" s="10"/>
      <c r="G94" s="10"/>
      <c r="H94" s="10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</row>
    <row r="95" spans="1:38" ht="13.5" customHeight="1">
      <c r="A95" s="8"/>
      <c r="B95" s="8"/>
      <c r="C95" s="8"/>
      <c r="D95" s="8"/>
      <c r="E95" s="8"/>
      <c r="F95" s="10"/>
      <c r="G95" s="10"/>
      <c r="H95" s="10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</row>
    <row r="96" spans="1:38" ht="13.5" customHeight="1">
      <c r="A96" s="8" t="e">
        <f>A94+5*#REF!</f>
        <v>#REF!</v>
      </c>
      <c r="B96" s="8" t="e">
        <f>Z$10*A96^2+Z$11*A96^0.5</f>
        <v>#REF!</v>
      </c>
      <c r="C96" s="8" t="e">
        <f>B96/A96</f>
        <v>#REF!</v>
      </c>
      <c r="D96" s="8" t="e">
        <f>2*Z$10*A96+0.5*Z$11*A96^-0.5</f>
        <v>#REF!</v>
      </c>
      <c r="E96" s="8" t="e">
        <f>(B96-B94)/(A96-A94)</f>
        <v>#REF!</v>
      </c>
      <c r="F96" s="10"/>
      <c r="G96" s="10"/>
      <c r="H96" s="10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</row>
    <row r="97" spans="1:38" ht="13.5" customHeight="1">
      <c r="A97" s="8"/>
      <c r="B97" s="8"/>
      <c r="C97" s="8"/>
      <c r="D97" s="8"/>
      <c r="E97" s="8"/>
      <c r="F97" s="10"/>
      <c r="G97" s="10"/>
      <c r="H97" s="10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</row>
    <row r="98" spans="1:38" ht="13.5" customHeight="1">
      <c r="A98" s="8" t="e">
        <f>A96+5*#REF!</f>
        <v>#REF!</v>
      </c>
      <c r="B98" s="8" t="e">
        <f>Z$10*A98^2+Z$11*A98^0.5</f>
        <v>#REF!</v>
      </c>
      <c r="C98" s="8" t="e">
        <f>B98/A98</f>
        <v>#REF!</v>
      </c>
      <c r="D98" s="8" t="e">
        <f>2*Z$10*A98+0.5*Z$11*A98^-0.5</f>
        <v>#REF!</v>
      </c>
      <c r="E98" s="8" t="e">
        <f>(B98-B96)/(A98-A96)</f>
        <v>#REF!</v>
      </c>
      <c r="F98" s="10"/>
      <c r="G98" s="10"/>
      <c r="H98" s="10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</row>
    <row r="99" spans="1:38" ht="13.5" customHeight="1">
      <c r="A99" s="8"/>
      <c r="B99" s="8"/>
      <c r="C99" s="8"/>
      <c r="D99" s="8"/>
      <c r="E99" s="8"/>
      <c r="F99" s="10"/>
      <c r="G99" s="10"/>
      <c r="H99" s="10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</row>
    <row r="100" spans="1:38" ht="13.5" customHeight="1">
      <c r="A100" s="8" t="e">
        <f>A98+5*#REF!</f>
        <v>#REF!</v>
      </c>
      <c r="B100" s="8" t="e">
        <f>Z$10*A100^2+Z$11*A100^0.5</f>
        <v>#REF!</v>
      </c>
      <c r="C100" s="8" t="e">
        <f>B100/A100</f>
        <v>#REF!</v>
      </c>
      <c r="D100" s="8" t="e">
        <f>2*Z$10*A100+0.5*Z$11*A100^-0.5</f>
        <v>#REF!</v>
      </c>
      <c r="E100" s="8" t="e">
        <f>(B100-B98)/(A100-A98)</f>
        <v>#REF!</v>
      </c>
      <c r="F100" s="10"/>
      <c r="G100" s="10"/>
      <c r="H100" s="10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</row>
    <row r="101" spans="1:38" ht="13.5" customHeight="1">
      <c r="A101" s="8"/>
      <c r="B101" s="8"/>
      <c r="C101" s="8"/>
      <c r="D101" s="8"/>
      <c r="E101" s="8"/>
      <c r="F101" s="10"/>
      <c r="G101" s="10"/>
      <c r="H101" s="10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</row>
    <row r="102" spans="1:38" ht="13.5" customHeight="1">
      <c r="A102" s="8" t="e">
        <f>A100+5*#REF!</f>
        <v>#REF!</v>
      </c>
      <c r="B102" s="8" t="e">
        <f>Z$10*A102^2+Z$11*A102^0.5</f>
        <v>#REF!</v>
      </c>
      <c r="C102" s="8" t="e">
        <f>B102/A102</f>
        <v>#REF!</v>
      </c>
      <c r="D102" s="8" t="e">
        <f>2*Z$10*A102+0.5*Z$11*A102^-0.5</f>
        <v>#REF!</v>
      </c>
      <c r="E102" s="8" t="e">
        <f>(B102-B100)/(A102-A100)</f>
        <v>#REF!</v>
      </c>
      <c r="F102" s="10"/>
      <c r="G102" s="10"/>
      <c r="H102" s="10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</row>
    <row r="103" spans="1:38" ht="13.5" customHeight="1">
      <c r="A103" s="9"/>
      <c r="B103" s="9"/>
      <c r="C103" s="9"/>
      <c r="D103" s="9"/>
      <c r="E103" s="8"/>
      <c r="F103" s="10"/>
      <c r="G103" s="10"/>
      <c r="H103" s="10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</row>
    <row r="104" spans="1:38" ht="13.5" customHeight="1">
      <c r="A104" s="31" t="s">
        <v>29</v>
      </c>
      <c r="B104" s="31"/>
      <c r="C104" s="31"/>
      <c r="D104" s="31"/>
      <c r="E104" s="9"/>
      <c r="F104" s="10"/>
      <c r="G104" s="10"/>
      <c r="H104" s="10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</row>
    <row r="105" spans="1:38" ht="13.5" customHeight="1">
      <c r="A105" s="31" t="s">
        <v>39</v>
      </c>
      <c r="B105" s="31"/>
      <c r="C105" s="31"/>
      <c r="D105" s="31"/>
      <c r="E105" s="31"/>
      <c r="F105" s="31"/>
      <c r="G105" s="10"/>
      <c r="H105" s="10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</row>
    <row r="106" spans="1:38" ht="13.5" customHeight="1">
      <c r="A106" s="7"/>
      <c r="B106" s="7"/>
      <c r="C106" s="7"/>
      <c r="D106" s="7"/>
      <c r="E106" s="31"/>
      <c r="F106" s="31"/>
      <c r="G106" s="31"/>
      <c r="H106" s="31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</row>
    <row r="107" spans="1:38" ht="13.5" customHeight="1">
      <c r="A107" s="7"/>
      <c r="B107" s="7"/>
      <c r="C107" s="7"/>
      <c r="D107" s="7"/>
      <c r="E107" s="7"/>
      <c r="F107" s="7"/>
      <c r="G107" s="31"/>
      <c r="H107" s="31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</row>
    <row r="108" spans="1:38" ht="13.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</row>
    <row r="109" spans="1:38" ht="13.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</row>
    <row r="110" spans="1:38" ht="13.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</row>
    <row r="111" spans="1:38" ht="13.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</row>
    <row r="112" spans="1:38" ht="13.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</row>
    <row r="113" spans="1:38" ht="13.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</row>
    <row r="114" spans="1:38" ht="13.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</row>
    <row r="115" spans="1:38" ht="13.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</row>
    <row r="116" spans="1:38" ht="13.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</row>
    <row r="117" spans="1:38" ht="13.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</row>
    <row r="118" spans="1:38" ht="13.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</row>
    <row r="119" spans="1:38" ht="13.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</row>
    <row r="120" spans="1:38" ht="13.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</row>
    <row r="121" spans="1:38" ht="13.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</row>
    <row r="122" spans="1:38" ht="13.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</row>
    <row r="123" spans="1:38" ht="13.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</row>
    <row r="124" spans="1:38" ht="13.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</row>
    <row r="125" spans="1:38" ht="13.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</row>
    <row r="126" spans="1:38" ht="13.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</row>
    <row r="127" spans="1:38" ht="13.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</row>
    <row r="128" spans="1:38" ht="13.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</row>
    <row r="129" spans="1:38" ht="13.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</row>
    <row r="130" spans="1:38" ht="13.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</row>
    <row r="131" spans="1:38" ht="13.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</row>
    <row r="132" spans="1:38" ht="13.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</row>
    <row r="133" spans="1:38" ht="13.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</row>
    <row r="134" spans="1:38" ht="13.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</row>
    <row r="135" spans="1:38" ht="13.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</row>
    <row r="136" spans="1:38" ht="13.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</row>
    <row r="137" spans="1:38" ht="13.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</row>
    <row r="138" spans="1:38" ht="13.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</row>
    <row r="139" spans="1:38" ht="13.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</row>
    <row r="140" spans="1:38" ht="13.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</row>
    <row r="141" spans="1:38" ht="13.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</row>
    <row r="142" spans="1:38" ht="13.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</row>
    <row r="143" spans="1:38" ht="13.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</row>
    <row r="144" spans="1:38" ht="13.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</row>
    <row r="145" spans="1:38" ht="13.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</row>
    <row r="146" spans="1:38" ht="13.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</row>
    <row r="147" spans="1:38" ht="13.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</row>
    <row r="148" spans="1:38" ht="13.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</row>
    <row r="149" spans="5:38" ht="13.5" customHeight="1"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</row>
    <row r="150" spans="7:38" ht="13.5" customHeight="1"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</row>
  </sheetData>
  <mergeCells count="6">
    <mergeCell ref="A1:F1"/>
    <mergeCell ref="Y8:Z8"/>
    <mergeCell ref="Y9:Z9"/>
    <mergeCell ref="A4:B4"/>
    <mergeCell ref="A5:B5"/>
    <mergeCell ref="A6:B6"/>
  </mergeCells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L150"/>
  <sheetViews>
    <sheetView workbookViewId="0" topLeftCell="A1">
      <selection activeCell="A1" sqref="A1:F1"/>
    </sheetView>
  </sheetViews>
  <sheetFormatPr defaultColWidth="9.140625" defaultRowHeight="15"/>
  <sheetData>
    <row r="1" spans="1:34" s="34" customFormat="1" ht="15" customHeight="1">
      <c r="A1" s="59" t="s">
        <v>54</v>
      </c>
      <c r="B1" s="59"/>
      <c r="C1" s="59"/>
      <c r="D1" s="59"/>
      <c r="E1" s="59"/>
      <c r="F1" s="59"/>
      <c r="AA1" s="35" t="s">
        <v>38</v>
      </c>
      <c r="AB1" s="36" t="s">
        <v>2</v>
      </c>
      <c r="AC1" s="36" t="s">
        <v>3</v>
      </c>
      <c r="AD1" s="36" t="s">
        <v>4</v>
      </c>
      <c r="AE1" s="36" t="s">
        <v>5</v>
      </c>
      <c r="AF1" s="36" t="s">
        <v>6</v>
      </c>
      <c r="AG1" s="36" t="s">
        <v>7</v>
      </c>
      <c r="AH1" s="37" t="s">
        <v>36</v>
      </c>
    </row>
    <row r="2" spans="5:34" s="34" customFormat="1" ht="13.5" customHeight="1">
      <c r="E2" s="33"/>
      <c r="AA2" s="38">
        <v>0</v>
      </c>
      <c r="AB2" s="39">
        <f aca="true" t="shared" si="0" ref="AB2:AB33">X$11*AA2^2+X$12*AA2^0.5</f>
        <v>0</v>
      </c>
      <c r="AC2" s="39">
        <f aca="true" t="shared" si="1" ref="AC2:AC33">X$15*AA2^3+X$16</f>
        <v>1682.4595137478832</v>
      </c>
      <c r="AD2" s="39"/>
      <c r="AE2" s="39">
        <f aca="true" t="shared" si="2" ref="AE2:AE33">3*X$15*AA2^2</f>
        <v>0</v>
      </c>
      <c r="AF2" s="39"/>
      <c r="AG2" s="39"/>
      <c r="AH2" s="40">
        <f aca="true" t="shared" si="3" ref="AH2:AH33">X$16</f>
        <v>1682.4595137478832</v>
      </c>
    </row>
    <row r="3" spans="1:34" s="34" customFormat="1" ht="13.5" customHeight="1">
      <c r="A3" s="32"/>
      <c r="B3" s="32"/>
      <c r="E3" s="33"/>
      <c r="AA3" s="38">
        <f aca="true" t="shared" si="4" ref="AA3:AA22">AA2+0.25</f>
        <v>0.25</v>
      </c>
      <c r="AB3" s="39">
        <f t="shared" si="0"/>
        <v>149.0842193333193</v>
      </c>
      <c r="AC3" s="39">
        <f t="shared" si="1"/>
        <v>1682.4596447273516</v>
      </c>
      <c r="AD3" s="39">
        <f aca="true" t="shared" si="5" ref="AD3:AD34">2*X$11*AA3+0.5*X$12*AA3^-0.5</f>
        <v>298.2465636666386</v>
      </c>
      <c r="AE3" s="39">
        <f t="shared" si="2"/>
        <v>0.0015717536213366505</v>
      </c>
      <c r="AF3" s="39">
        <f aca="true" t="shared" si="6" ref="AF3:AF34">X$15*AA3^2+X$16/AA3</f>
        <v>6729.838578909406</v>
      </c>
      <c r="AG3" s="39">
        <f aca="true" t="shared" si="7" ref="AG3:AG34">X$11*AA3+X$12*AA3^-0.5</f>
        <v>596.3368773332772</v>
      </c>
      <c r="AH3" s="40">
        <f t="shared" si="3"/>
        <v>1682.4595137478832</v>
      </c>
    </row>
    <row r="4" spans="1:34" s="34" customFormat="1" ht="13.5" customHeight="1">
      <c r="A4" s="57" t="s">
        <v>50</v>
      </c>
      <c r="B4" s="57"/>
      <c r="C4" s="54">
        <v>80</v>
      </c>
      <c r="D4" s="33"/>
      <c r="E4" s="33"/>
      <c r="AA4" s="38">
        <f t="shared" si="4"/>
        <v>0.5</v>
      </c>
      <c r="AB4" s="39">
        <f t="shared" si="0"/>
        <v>210.8705940112253</v>
      </c>
      <c r="AC4" s="39">
        <f t="shared" si="1"/>
        <v>1682.4605615836308</v>
      </c>
      <c r="AD4" s="39">
        <f t="shared" si="5"/>
        <v>211.02684401122525</v>
      </c>
      <c r="AE4" s="39">
        <f t="shared" si="2"/>
        <v>0.006287014485346602</v>
      </c>
      <c r="AF4" s="39">
        <f t="shared" si="6"/>
        <v>3364.9211231672616</v>
      </c>
      <c r="AG4" s="39">
        <f t="shared" si="7"/>
        <v>421.7411880224505</v>
      </c>
      <c r="AH4" s="40">
        <f t="shared" si="3"/>
        <v>1682.4595137478832</v>
      </c>
    </row>
    <row r="5" spans="1:34" s="34" customFormat="1" ht="13.5" customHeight="1">
      <c r="A5" s="57" t="s">
        <v>51</v>
      </c>
      <c r="B5" s="57"/>
      <c r="C5" s="55">
        <v>50</v>
      </c>
      <c r="D5" s="33"/>
      <c r="E5" s="33"/>
      <c r="AA5" s="38">
        <f t="shared" si="4"/>
        <v>0.75</v>
      </c>
      <c r="AB5" s="39">
        <f t="shared" si="0"/>
        <v>258.3160772471611</v>
      </c>
      <c r="AC5" s="39">
        <f t="shared" si="1"/>
        <v>1682.4630501935312</v>
      </c>
      <c r="AD5" s="39">
        <f t="shared" si="5"/>
        <v>172.4450931647741</v>
      </c>
      <c r="AE5" s="39">
        <f t="shared" si="2"/>
        <v>0.014145782592029855</v>
      </c>
      <c r="AF5" s="39">
        <f t="shared" si="6"/>
        <v>2243.2840669247084</v>
      </c>
      <c r="AG5" s="39">
        <f t="shared" si="7"/>
        <v>344.4214363295482</v>
      </c>
      <c r="AH5" s="40">
        <f t="shared" si="3"/>
        <v>1682.4595137478832</v>
      </c>
    </row>
    <row r="6" spans="1:34" s="34" customFormat="1" ht="13.5" customHeight="1">
      <c r="A6" s="57" t="s">
        <v>46</v>
      </c>
      <c r="B6" s="57"/>
      <c r="C6" s="54">
        <v>40</v>
      </c>
      <c r="D6" s="33"/>
      <c r="E6" s="33"/>
      <c r="AA6" s="38">
        <f t="shared" si="4"/>
        <v>1</v>
      </c>
      <c r="AB6" s="39">
        <f t="shared" si="0"/>
        <v>298.35073033330525</v>
      </c>
      <c r="AC6" s="39">
        <f t="shared" si="1"/>
        <v>1682.4678964338636</v>
      </c>
      <c r="AD6" s="39">
        <f t="shared" si="5"/>
        <v>149.48786516665263</v>
      </c>
      <c r="AE6" s="39">
        <f t="shared" si="2"/>
        <v>0.025148057941386408</v>
      </c>
      <c r="AF6" s="39">
        <f t="shared" si="6"/>
        <v>1682.4678964338636</v>
      </c>
      <c r="AG6" s="39">
        <f t="shared" si="7"/>
        <v>298.35073033330525</v>
      </c>
      <c r="AH6" s="40">
        <f t="shared" si="3"/>
        <v>1682.4595137478832</v>
      </c>
    </row>
    <row r="7" spans="1:34" s="34" customFormat="1" ht="13.5" customHeight="1">
      <c r="A7" s="57" t="s">
        <v>23</v>
      </c>
      <c r="B7" s="57"/>
      <c r="C7" s="54">
        <v>4</v>
      </c>
      <c r="D7" s="42"/>
      <c r="E7" s="33"/>
      <c r="AA7" s="38">
        <f t="shared" si="4"/>
        <v>1.25</v>
      </c>
      <c r="AB7" s="39">
        <f t="shared" si="0"/>
        <v>333.65885416666663</v>
      </c>
      <c r="AC7" s="39">
        <f t="shared" si="1"/>
        <v>1682.4758861814387</v>
      </c>
      <c r="AD7" s="39">
        <f t="shared" si="5"/>
        <v>133.85416666666666</v>
      </c>
      <c r="AE7" s="39">
        <f t="shared" si="2"/>
        <v>0.03929384053341626</v>
      </c>
      <c r="AF7" s="39">
        <f t="shared" si="6"/>
        <v>1345.980708945151</v>
      </c>
      <c r="AG7" s="39">
        <f t="shared" si="7"/>
        <v>266.9270833333333</v>
      </c>
      <c r="AH7" s="40">
        <f t="shared" si="3"/>
        <v>1682.4595137478832</v>
      </c>
    </row>
    <row r="8" spans="1:34" s="34" customFormat="1" ht="13.5" customHeight="1">
      <c r="A8" s="62" t="s">
        <v>47</v>
      </c>
      <c r="B8" s="62"/>
      <c r="C8" s="45">
        <f>X11*C6+X12*C6^-0.5</f>
        <v>55.4737854124365</v>
      </c>
      <c r="D8" s="42"/>
      <c r="E8" s="33"/>
      <c r="AA8" s="38">
        <f t="shared" si="4"/>
        <v>1.5</v>
      </c>
      <c r="AB8" s="39">
        <f t="shared" si="0"/>
        <v>365.6171216701107</v>
      </c>
      <c r="AC8" s="39">
        <f t="shared" si="1"/>
        <v>1682.4878053130672</v>
      </c>
      <c r="AD8" s="39">
        <f t="shared" si="5"/>
        <v>122.34112389003693</v>
      </c>
      <c r="AE8" s="39">
        <f t="shared" si="2"/>
        <v>0.05658313036811942</v>
      </c>
      <c r="AF8" s="39">
        <f t="shared" si="6"/>
        <v>1121.6585368753783</v>
      </c>
      <c r="AG8" s="39">
        <f t="shared" si="7"/>
        <v>243.74474778007385</v>
      </c>
      <c r="AH8" s="40">
        <f t="shared" si="3"/>
        <v>1682.4595137478832</v>
      </c>
    </row>
    <row r="9" spans="5:34" s="34" customFormat="1" ht="13.5" customHeight="1">
      <c r="E9" s="42"/>
      <c r="AA9" s="38">
        <f t="shared" si="4"/>
        <v>1.75</v>
      </c>
      <c r="AB9" s="39">
        <f t="shared" si="0"/>
        <v>395.04333970664106</v>
      </c>
      <c r="AC9" s="39">
        <f t="shared" si="1"/>
        <v>1682.5044397055597</v>
      </c>
      <c r="AD9" s="39">
        <f t="shared" si="5"/>
        <v>113.41640063046886</v>
      </c>
      <c r="AE9" s="39">
        <f t="shared" si="2"/>
        <v>0.07701592744549587</v>
      </c>
      <c r="AF9" s="39">
        <f t="shared" si="6"/>
        <v>961.431108403177</v>
      </c>
      <c r="AG9" s="39">
        <f t="shared" si="7"/>
        <v>225.7390512609377</v>
      </c>
      <c r="AH9" s="40">
        <f t="shared" si="3"/>
        <v>1682.4595137478832</v>
      </c>
    </row>
    <row r="10" spans="4:34" s="34" customFormat="1" ht="13.5" customHeight="1">
      <c r="D10" s="32"/>
      <c r="E10" s="33"/>
      <c r="W10" s="61" t="s">
        <v>25</v>
      </c>
      <c r="X10" s="61"/>
      <c r="Y10" s="61"/>
      <c r="Z10" s="61"/>
      <c r="AA10" s="38">
        <f t="shared" si="4"/>
        <v>2</v>
      </c>
      <c r="AB10" s="39">
        <f t="shared" si="0"/>
        <v>422.47035468911724</v>
      </c>
      <c r="AC10" s="39">
        <f t="shared" si="1"/>
        <v>1682.5265752357268</v>
      </c>
      <c r="AD10" s="39">
        <f t="shared" si="5"/>
        <v>106.24258867227928</v>
      </c>
      <c r="AE10" s="39">
        <f t="shared" si="2"/>
        <v>0.10059223176554563</v>
      </c>
      <c r="AF10" s="39">
        <f t="shared" si="6"/>
        <v>841.2632876178634</v>
      </c>
      <c r="AG10" s="39">
        <f t="shared" si="7"/>
        <v>211.23517734455856</v>
      </c>
      <c r="AH10" s="40">
        <f t="shared" si="3"/>
        <v>1682.4595137478832</v>
      </c>
    </row>
    <row r="11" spans="5:34" s="34" customFormat="1" ht="13.5" customHeight="1">
      <c r="E11" s="33"/>
      <c r="W11" s="43" t="s">
        <v>9</v>
      </c>
      <c r="X11" s="43">
        <f>C5/(3*C4)</f>
        <v>0.20833333333333334</v>
      </c>
      <c r="Y11" s="60" t="s">
        <v>16</v>
      </c>
      <c r="Z11" s="60"/>
      <c r="AA11" s="38">
        <f t="shared" si="4"/>
        <v>2.25</v>
      </c>
      <c r="AB11" s="39">
        <f t="shared" si="0"/>
        <v>448.26828299995793</v>
      </c>
      <c r="AC11" s="39">
        <f t="shared" si="1"/>
        <v>1682.5549977803794</v>
      </c>
      <c r="AD11" s="39">
        <f t="shared" si="5"/>
        <v>100.31829899999065</v>
      </c>
      <c r="AE11" s="39">
        <f t="shared" si="2"/>
        <v>0.12731204332826868</v>
      </c>
      <c r="AF11" s="39">
        <f t="shared" si="6"/>
        <v>747.8022212357241</v>
      </c>
      <c r="AG11" s="39">
        <f t="shared" si="7"/>
        <v>199.2303479999813</v>
      </c>
      <c r="AH11" s="40">
        <f t="shared" si="3"/>
        <v>1682.4595137478832</v>
      </c>
    </row>
    <row r="12" spans="5:34" s="34" customFormat="1" ht="13.5" customHeight="1">
      <c r="E12" s="33"/>
      <c r="W12" s="43" t="s">
        <v>10</v>
      </c>
      <c r="X12" s="43">
        <f>(C5-X11*C4)*C4^0.5</f>
        <v>298.14239699997194</v>
      </c>
      <c r="Y12" s="60" t="s">
        <v>37</v>
      </c>
      <c r="Z12" s="60"/>
      <c r="AA12" s="38">
        <f t="shared" si="4"/>
        <v>2.5</v>
      </c>
      <c r="AB12" s="39">
        <f t="shared" si="0"/>
        <v>472.706604124365</v>
      </c>
      <c r="AC12" s="39">
        <f t="shared" si="1"/>
        <v>1682.590493216328</v>
      </c>
      <c r="AD12" s="39">
        <f t="shared" si="5"/>
        <v>95.322570824873</v>
      </c>
      <c r="AE12" s="39">
        <f t="shared" si="2"/>
        <v>0.15717536213366504</v>
      </c>
      <c r="AF12" s="39">
        <f t="shared" si="6"/>
        <v>673.0361972865312</v>
      </c>
      <c r="AG12" s="39">
        <f t="shared" si="7"/>
        <v>189.082641649746</v>
      </c>
      <c r="AH12" s="40">
        <f t="shared" si="3"/>
        <v>1682.4595137478832</v>
      </c>
    </row>
    <row r="13" spans="5:34" s="34" customFormat="1" ht="13.5" customHeight="1">
      <c r="E13" s="33"/>
      <c r="W13" s="61" t="s">
        <v>26</v>
      </c>
      <c r="X13" s="61"/>
      <c r="Y13" s="61"/>
      <c r="Z13" s="61"/>
      <c r="AA13" s="38">
        <f t="shared" si="4"/>
        <v>2.75</v>
      </c>
      <c r="AB13" s="39">
        <f t="shared" si="0"/>
        <v>495.9887533063775</v>
      </c>
      <c r="AC13" s="39">
        <f t="shared" si="1"/>
        <v>1682.633847420383</v>
      </c>
      <c r="AD13" s="39">
        <f t="shared" si="5"/>
        <v>91.03914832843226</v>
      </c>
      <c r="AE13" s="39">
        <f t="shared" si="2"/>
        <v>0.1901821881817347</v>
      </c>
      <c r="AF13" s="39">
        <f t="shared" si="6"/>
        <v>611.866853607412</v>
      </c>
      <c r="AG13" s="39">
        <f t="shared" si="7"/>
        <v>180.35954665686452</v>
      </c>
      <c r="AH13" s="40">
        <f t="shared" si="3"/>
        <v>1682.4595137478832</v>
      </c>
    </row>
    <row r="14" spans="1:34" s="34" customFormat="1" ht="13.5" customHeight="1">
      <c r="A14" s="32"/>
      <c r="B14" s="32"/>
      <c r="E14" s="33"/>
      <c r="W14" s="43" t="s">
        <v>13</v>
      </c>
      <c r="X14" s="43">
        <f>2*X11*C6+0.5*X12*C6^-0.5</f>
        <v>40.23689270621825</v>
      </c>
      <c r="Y14" s="60" t="s">
        <v>22</v>
      </c>
      <c r="Z14" s="60"/>
      <c r="AA14" s="38">
        <f t="shared" si="4"/>
        <v>3</v>
      </c>
      <c r="AB14" s="39">
        <f t="shared" si="0"/>
        <v>518.2727794943222</v>
      </c>
      <c r="AC14" s="39">
        <f t="shared" si="1"/>
        <v>1682.6858462693556</v>
      </c>
      <c r="AD14" s="39">
        <f t="shared" si="5"/>
        <v>87.31629658238705</v>
      </c>
      <c r="AE14" s="39">
        <f t="shared" si="2"/>
        <v>0.22633252147247768</v>
      </c>
      <c r="AF14" s="39">
        <f t="shared" si="6"/>
        <v>560.8952820897853</v>
      </c>
      <c r="AG14" s="39">
        <f t="shared" si="7"/>
        <v>172.7575931647741</v>
      </c>
      <c r="AH14" s="40">
        <f t="shared" si="3"/>
        <v>1682.4595137478832</v>
      </c>
    </row>
    <row r="15" spans="1:34" s="34" customFormat="1" ht="13.5" customHeight="1">
      <c r="A15" s="32"/>
      <c r="B15" s="32"/>
      <c r="C15" s="32"/>
      <c r="D15" s="32"/>
      <c r="E15" s="33"/>
      <c r="W15" s="43" t="s">
        <v>11</v>
      </c>
      <c r="X15" s="43">
        <f>X14/(3*C6^2)</f>
        <v>0.008382685980462136</v>
      </c>
      <c r="Y15" s="60" t="s">
        <v>16</v>
      </c>
      <c r="Z15" s="60"/>
      <c r="AA15" s="38">
        <f t="shared" si="4"/>
        <v>3.25</v>
      </c>
      <c r="AB15" s="39">
        <f t="shared" si="0"/>
        <v>539.6843707199033</v>
      </c>
      <c r="AC15" s="39">
        <f t="shared" si="1"/>
        <v>1682.7472756400562</v>
      </c>
      <c r="AD15" s="39">
        <f t="shared" si="5"/>
        <v>84.04398972613897</v>
      </c>
      <c r="AE15" s="39">
        <f t="shared" si="2"/>
        <v>0.26562636200589396</v>
      </c>
      <c r="AF15" s="39">
        <f t="shared" si="6"/>
        <v>517.7683925046327</v>
      </c>
      <c r="AG15" s="39">
        <f t="shared" si="7"/>
        <v>166.05672945227795</v>
      </c>
      <c r="AH15" s="40">
        <f t="shared" si="3"/>
        <v>1682.4595137478832</v>
      </c>
    </row>
    <row r="16" spans="3:34" s="34" customFormat="1" ht="13.5" customHeight="1">
      <c r="C16" s="32"/>
      <c r="D16" s="32"/>
      <c r="E16" s="33"/>
      <c r="W16" s="43" t="s">
        <v>12</v>
      </c>
      <c r="X16" s="43">
        <f>C6*C8-X15*C6^3</f>
        <v>1682.4595137478832</v>
      </c>
      <c r="Y16" s="60" t="s">
        <v>41</v>
      </c>
      <c r="Z16" s="60"/>
      <c r="AA16" s="38">
        <f t="shared" si="4"/>
        <v>3.5</v>
      </c>
      <c r="AB16" s="39">
        <f t="shared" si="0"/>
        <v>560.3254343560503</v>
      </c>
      <c r="AC16" s="39">
        <f t="shared" si="1"/>
        <v>1682.8189214092954</v>
      </c>
      <c r="AD16" s="39">
        <f t="shared" si="5"/>
        <v>81.14024062229291</v>
      </c>
      <c r="AE16" s="39">
        <f t="shared" si="2"/>
        <v>0.3080637097819835</v>
      </c>
      <c r="AF16" s="39">
        <f t="shared" si="6"/>
        <v>480.8054061169416</v>
      </c>
      <c r="AG16" s="39">
        <f t="shared" si="7"/>
        <v>160.09298124458581</v>
      </c>
      <c r="AH16" s="40">
        <f t="shared" si="3"/>
        <v>1682.4595137478832</v>
      </c>
    </row>
    <row r="17" spans="5:34" s="34" customFormat="1" ht="13.5" customHeight="1">
      <c r="E17" s="33"/>
      <c r="W17" s="33"/>
      <c r="X17" s="33"/>
      <c r="Y17" s="33"/>
      <c r="Z17" s="33"/>
      <c r="AA17" s="38">
        <f t="shared" si="4"/>
        <v>3.75</v>
      </c>
      <c r="AB17" s="39">
        <f t="shared" si="0"/>
        <v>580.2799566896257</v>
      </c>
      <c r="AC17" s="39">
        <f t="shared" si="1"/>
        <v>1682.9015694538841</v>
      </c>
      <c r="AD17" s="39">
        <f t="shared" si="5"/>
        <v>78.54253589195008</v>
      </c>
      <c r="AE17" s="39">
        <f t="shared" si="2"/>
        <v>0.35364456480074635</v>
      </c>
      <c r="AF17" s="39">
        <f t="shared" si="6"/>
        <v>448.7737518543691</v>
      </c>
      <c r="AG17" s="39">
        <f t="shared" si="7"/>
        <v>154.74132178390016</v>
      </c>
      <c r="AH17" s="40">
        <f t="shared" si="3"/>
        <v>1682.4595137478832</v>
      </c>
    </row>
    <row r="18" spans="5:34" s="34" customFormat="1" ht="13.5" customHeight="1">
      <c r="E18" s="33"/>
      <c r="AA18" s="38">
        <f t="shared" si="4"/>
        <v>4</v>
      </c>
      <c r="AB18" s="39">
        <f t="shared" si="0"/>
        <v>599.6181273332772</v>
      </c>
      <c r="AC18" s="39">
        <f t="shared" si="1"/>
        <v>1682.9960056506327</v>
      </c>
      <c r="AD18" s="39">
        <f t="shared" si="5"/>
        <v>76.20226591665966</v>
      </c>
      <c r="AE18" s="39">
        <f t="shared" si="2"/>
        <v>0.4023689270621825</v>
      </c>
      <c r="AF18" s="39">
        <f t="shared" si="6"/>
        <v>420.7490014126582</v>
      </c>
      <c r="AG18" s="39">
        <f t="shared" si="7"/>
        <v>149.9045318333193</v>
      </c>
      <c r="AH18" s="40">
        <f t="shared" si="3"/>
        <v>1682.4595137478832</v>
      </c>
    </row>
    <row r="19" spans="27:34" s="34" customFormat="1" ht="13.5" customHeight="1">
      <c r="AA19" s="38">
        <f t="shared" si="4"/>
        <v>4.25</v>
      </c>
      <c r="AB19" s="39">
        <f t="shared" si="0"/>
        <v>618.3993179861925</v>
      </c>
      <c r="AC19" s="39">
        <f t="shared" si="1"/>
        <v>1683.1030158763522</v>
      </c>
      <c r="AD19" s="39">
        <f t="shared" si="5"/>
        <v>74.08098593955205</v>
      </c>
      <c r="AE19" s="39">
        <f t="shared" si="2"/>
        <v>0.454236796566292</v>
      </c>
      <c r="AF19" s="39">
        <f t="shared" si="6"/>
        <v>396.02423902972987</v>
      </c>
      <c r="AG19" s="39">
        <f t="shared" si="7"/>
        <v>145.5057218791041</v>
      </c>
      <c r="AH19" s="40">
        <f t="shared" si="3"/>
        <v>1682.4595137478832</v>
      </c>
    </row>
    <row r="20" spans="27:34" s="34" customFormat="1" ht="13.5" customHeight="1">
      <c r="AA20" s="38">
        <f t="shared" si="4"/>
        <v>4.5</v>
      </c>
      <c r="AB20" s="39">
        <f t="shared" si="0"/>
        <v>636.6742820336758</v>
      </c>
      <c r="AC20" s="39">
        <f t="shared" si="1"/>
        <v>1683.2233860078527</v>
      </c>
      <c r="AD20" s="39">
        <f t="shared" si="5"/>
        <v>72.14783689263065</v>
      </c>
      <c r="AE20" s="39">
        <f t="shared" si="2"/>
        <v>0.5092481733130747</v>
      </c>
      <c r="AF20" s="39">
        <f t="shared" si="6"/>
        <v>374.0496413350784</v>
      </c>
      <c r="AG20" s="39">
        <f t="shared" si="7"/>
        <v>141.4831737852613</v>
      </c>
      <c r="AH20" s="40">
        <f t="shared" si="3"/>
        <v>1682.4595137478832</v>
      </c>
    </row>
    <row r="21" spans="27:34" s="34" customFormat="1" ht="13.5" customHeight="1">
      <c r="AA21" s="38">
        <f t="shared" si="4"/>
        <v>4.75</v>
      </c>
      <c r="AB21" s="39">
        <f t="shared" si="0"/>
        <v>654.4868104872643</v>
      </c>
      <c r="AC21" s="39">
        <f t="shared" si="1"/>
        <v>1683.3579019219455</v>
      </c>
      <c r="AD21" s="39">
        <f t="shared" si="5"/>
        <v>70.3777234723436</v>
      </c>
      <c r="AE21" s="39">
        <f t="shared" si="2"/>
        <v>0.5674030573025308</v>
      </c>
      <c r="AF21" s="39">
        <f t="shared" si="6"/>
        <v>354.39113724672535</v>
      </c>
      <c r="AG21" s="39">
        <f t="shared" si="7"/>
        <v>137.7866969446872</v>
      </c>
      <c r="AH21" s="40">
        <f t="shared" si="3"/>
        <v>1682.4595137478832</v>
      </c>
    </row>
    <row r="22" spans="4:34" s="34" customFormat="1" ht="13.5" customHeight="1">
      <c r="D22" s="32"/>
      <c r="AA22" s="38">
        <f t="shared" si="4"/>
        <v>5</v>
      </c>
      <c r="AB22" s="39">
        <f t="shared" si="0"/>
        <v>671.875</v>
      </c>
      <c r="AC22" s="39">
        <f t="shared" si="1"/>
        <v>1683.5073494954408</v>
      </c>
      <c r="AD22" s="39">
        <f t="shared" si="5"/>
        <v>68.74999999999999</v>
      </c>
      <c r="AE22" s="39">
        <f t="shared" si="2"/>
        <v>0.6287014485346601</v>
      </c>
      <c r="AF22" s="39">
        <f t="shared" si="6"/>
        <v>336.7014698990882</v>
      </c>
      <c r="AG22" s="39">
        <f t="shared" si="7"/>
        <v>134.37499999999997</v>
      </c>
      <c r="AH22" s="40">
        <f t="shared" si="3"/>
        <v>1682.4595137478832</v>
      </c>
    </row>
    <row r="23" spans="27:34" s="34" customFormat="1" ht="13.5" customHeight="1">
      <c r="AA23" s="38">
        <f aca="true" t="shared" si="8" ref="AA23:AA55">AA22+$C$7</f>
        <v>9</v>
      </c>
      <c r="AB23" s="39">
        <f t="shared" si="0"/>
        <v>911.3021909999159</v>
      </c>
      <c r="AC23" s="39">
        <f t="shared" si="1"/>
        <v>1688.5704918276401</v>
      </c>
      <c r="AD23" s="39">
        <f t="shared" si="5"/>
        <v>53.44039949999532</v>
      </c>
      <c r="AE23" s="39">
        <f t="shared" si="2"/>
        <v>2.036992693252299</v>
      </c>
      <c r="AF23" s="39">
        <f t="shared" si="6"/>
        <v>187.61894353640446</v>
      </c>
      <c r="AG23" s="39">
        <f t="shared" si="7"/>
        <v>101.25579899999065</v>
      </c>
      <c r="AH23" s="40">
        <f t="shared" si="3"/>
        <v>1682.4595137478832</v>
      </c>
    </row>
    <row r="24" spans="5:34" s="34" customFormat="1" ht="13.5" customHeight="1">
      <c r="E24" s="32"/>
      <c r="AA24" s="38">
        <f t="shared" si="8"/>
        <v>13</v>
      </c>
      <c r="AB24" s="39">
        <f t="shared" si="0"/>
        <v>1110.1760331064731</v>
      </c>
      <c r="AC24" s="39">
        <f t="shared" si="1"/>
        <v>1700.8762748469585</v>
      </c>
      <c r="AD24" s="39">
        <f t="shared" si="5"/>
        <v>46.761578196402816</v>
      </c>
      <c r="AE24" s="39">
        <f t="shared" si="2"/>
        <v>4.250021792094303</v>
      </c>
      <c r="AF24" s="39">
        <f t="shared" si="6"/>
        <v>130.83663652668912</v>
      </c>
      <c r="AG24" s="39">
        <f t="shared" si="7"/>
        <v>85.39815639280563</v>
      </c>
      <c r="AH24" s="40">
        <f t="shared" si="3"/>
        <v>1682.4595137478832</v>
      </c>
    </row>
    <row r="25" spans="27:34" s="34" customFormat="1" ht="13.5" customHeight="1">
      <c r="AA25" s="38">
        <f t="shared" si="8"/>
        <v>17</v>
      </c>
      <c r="AB25" s="39">
        <f t="shared" si="0"/>
        <v>1289.4809276390515</v>
      </c>
      <c r="AC25" s="39">
        <f t="shared" si="1"/>
        <v>1723.6436499698937</v>
      </c>
      <c r="AD25" s="39">
        <f t="shared" si="5"/>
        <v>43.2384096364427</v>
      </c>
      <c r="AE25" s="39">
        <f t="shared" si="2"/>
        <v>7.267788745060672</v>
      </c>
      <c r="AF25" s="39">
        <f t="shared" si="6"/>
        <v>101.3908029394055</v>
      </c>
      <c r="AG25" s="39">
        <f t="shared" si="7"/>
        <v>75.8518192728854</v>
      </c>
      <c r="AH25" s="40">
        <f t="shared" si="3"/>
        <v>1682.4595137478832</v>
      </c>
    </row>
    <row r="26" spans="1:34" s="34" customFormat="1" ht="13.5" customHeight="1">
      <c r="A26" s="32"/>
      <c r="B26" s="32"/>
      <c r="F26" s="32"/>
      <c r="G26" s="32"/>
      <c r="H26" s="32"/>
      <c r="AA26" s="38">
        <f t="shared" si="8"/>
        <v>21</v>
      </c>
      <c r="AB26" s="39">
        <f t="shared" si="0"/>
        <v>1458.1351021279463</v>
      </c>
      <c r="AC26" s="39">
        <f t="shared" si="1"/>
        <v>1760.091568612943</v>
      </c>
      <c r="AD26" s="39">
        <f t="shared" si="5"/>
        <v>41.280002431617774</v>
      </c>
      <c r="AE26" s="39">
        <f t="shared" si="2"/>
        <v>11.090293552151406</v>
      </c>
      <c r="AF26" s="39">
        <f t="shared" si="6"/>
        <v>83.81388421966395</v>
      </c>
      <c r="AG26" s="39">
        <f t="shared" si="7"/>
        <v>69.43500486323555</v>
      </c>
      <c r="AH26" s="40">
        <f t="shared" si="3"/>
        <v>1682.4595137478832</v>
      </c>
    </row>
    <row r="27" spans="1:34" s="34" customFormat="1" ht="13.5" customHeight="1">
      <c r="A27" s="32"/>
      <c r="B27" s="32"/>
      <c r="C27" s="32"/>
      <c r="D27" s="32"/>
      <c r="F27" s="32"/>
      <c r="G27" s="32"/>
      <c r="H27" s="32"/>
      <c r="AA27" s="38">
        <f t="shared" si="8"/>
        <v>25</v>
      </c>
      <c r="AB27" s="39">
        <f t="shared" si="0"/>
        <v>1620.9203183331929</v>
      </c>
      <c r="AC27" s="39">
        <f t="shared" si="1"/>
        <v>1813.438982192604</v>
      </c>
      <c r="AD27" s="39">
        <f t="shared" si="5"/>
        <v>40.23090636666386</v>
      </c>
      <c r="AE27" s="39">
        <f t="shared" si="2"/>
        <v>15.717536213366504</v>
      </c>
      <c r="AF27" s="39">
        <f t="shared" si="6"/>
        <v>72.53755928770416</v>
      </c>
      <c r="AG27" s="39">
        <f t="shared" si="7"/>
        <v>64.83681273332772</v>
      </c>
      <c r="AH27" s="40">
        <f t="shared" si="3"/>
        <v>1682.4595137478832</v>
      </c>
    </row>
    <row r="28" spans="1:34" s="34" customFormat="1" ht="13.5" customHeight="1">
      <c r="A28" s="32"/>
      <c r="B28" s="32"/>
      <c r="C28" s="32"/>
      <c r="D28" s="32"/>
      <c r="AA28" s="38">
        <f t="shared" si="8"/>
        <v>29</v>
      </c>
      <c r="AB28" s="39">
        <f t="shared" si="0"/>
        <v>1780.7542771723058</v>
      </c>
      <c r="AC28" s="39">
        <f t="shared" si="1"/>
        <v>1886.9048421253742</v>
      </c>
      <c r="AD28" s="39">
        <f t="shared" si="5"/>
        <v>39.76515995124665</v>
      </c>
      <c r="AE28" s="39">
        <f t="shared" si="2"/>
        <v>21.14951672870597</v>
      </c>
      <c r="AF28" s="39">
        <f t="shared" si="6"/>
        <v>65.0656842112198</v>
      </c>
      <c r="AG28" s="39">
        <f t="shared" si="7"/>
        <v>61.405319902493304</v>
      </c>
      <c r="AH28" s="40">
        <f t="shared" si="3"/>
        <v>1682.4595137478832</v>
      </c>
    </row>
    <row r="29" spans="1:34" s="34" customFormat="1" ht="13.5" customHeight="1">
      <c r="A29" s="32"/>
      <c r="B29" s="32"/>
      <c r="C29" s="32"/>
      <c r="D29" s="32"/>
      <c r="E29" s="32"/>
      <c r="AA29" s="38">
        <f t="shared" si="8"/>
        <v>33</v>
      </c>
      <c r="AB29" s="39">
        <f t="shared" si="0"/>
        <v>1939.5726771553504</v>
      </c>
      <c r="AC29" s="39">
        <f t="shared" si="1"/>
        <v>1983.708099827751</v>
      </c>
      <c r="AD29" s="39">
        <f t="shared" si="5"/>
        <v>39.6999648053841</v>
      </c>
      <c r="AE29" s="39">
        <f t="shared" si="2"/>
        <v>27.3862350981698</v>
      </c>
      <c r="AF29" s="39">
        <f t="shared" si="6"/>
        <v>60.112366661447</v>
      </c>
      <c r="AG29" s="39">
        <f t="shared" si="7"/>
        <v>58.7749296107682</v>
      </c>
      <c r="AH29" s="40">
        <f t="shared" si="3"/>
        <v>1682.4595137478832</v>
      </c>
    </row>
    <row r="30" spans="27:34" s="32" customFormat="1" ht="13.5" customHeight="1">
      <c r="AA30" s="38">
        <f t="shared" si="8"/>
        <v>37</v>
      </c>
      <c r="AB30" s="39">
        <f t="shared" si="0"/>
        <v>2098.737734498059</v>
      </c>
      <c r="AC30" s="39">
        <f t="shared" si="1"/>
        <v>2107.067706716232</v>
      </c>
      <c r="AD30" s="39">
        <f t="shared" si="5"/>
        <v>39.92382073646026</v>
      </c>
      <c r="AE30" s="39">
        <f t="shared" si="2"/>
        <v>34.42769132175799</v>
      </c>
      <c r="AF30" s="39">
        <f t="shared" si="6"/>
        <v>56.94777585719545</v>
      </c>
      <c r="AG30" s="39">
        <f t="shared" si="7"/>
        <v>56.722641472920515</v>
      </c>
      <c r="AH30" s="40">
        <f t="shared" si="3"/>
        <v>1682.4595137478832</v>
      </c>
    </row>
    <row r="31" spans="27:34" s="32" customFormat="1" ht="13.5" customHeight="1">
      <c r="AA31" s="38">
        <f t="shared" si="8"/>
        <v>41</v>
      </c>
      <c r="AB31" s="39">
        <f t="shared" si="0"/>
        <v>2259.2511417701803</v>
      </c>
      <c r="AC31" s="39">
        <f t="shared" si="1"/>
        <v>2260.202614207314</v>
      </c>
      <c r="AD31" s="39">
        <f t="shared" si="5"/>
        <v>40.364343192319275</v>
      </c>
      <c r="AE31" s="39">
        <f t="shared" si="2"/>
        <v>42.27388539947055</v>
      </c>
      <c r="AF31" s="39">
        <f t="shared" si="6"/>
        <v>55.126893029446684</v>
      </c>
      <c r="AG31" s="39">
        <f t="shared" si="7"/>
        <v>55.10368638463855</v>
      </c>
      <c r="AH31" s="40">
        <f t="shared" si="3"/>
        <v>1682.4595137478832</v>
      </c>
    </row>
    <row r="32" spans="27:34" s="32" customFormat="1" ht="13.5" customHeight="1">
      <c r="AA32" s="38">
        <f t="shared" si="8"/>
        <v>45</v>
      </c>
      <c r="AB32" s="39">
        <f t="shared" si="0"/>
        <v>2421.875</v>
      </c>
      <c r="AC32" s="39">
        <f t="shared" si="1"/>
        <v>2446.3317737174953</v>
      </c>
      <c r="AD32" s="39">
        <f t="shared" si="5"/>
        <v>40.97222222222222</v>
      </c>
      <c r="AE32" s="39">
        <f t="shared" si="2"/>
        <v>50.92481733130747</v>
      </c>
      <c r="AF32" s="39">
        <f t="shared" si="6"/>
        <v>54.36292830483323</v>
      </c>
      <c r="AG32" s="39">
        <f t="shared" si="7"/>
        <v>53.81944444444444</v>
      </c>
      <c r="AH32" s="40">
        <f t="shared" si="3"/>
        <v>1682.4595137478832</v>
      </c>
    </row>
    <row r="33" spans="27:34" s="32" customFormat="1" ht="13.5" customHeight="1">
      <c r="AA33" s="38">
        <f t="shared" si="8"/>
        <v>49</v>
      </c>
      <c r="AB33" s="39">
        <f t="shared" si="0"/>
        <v>2587.205112333137</v>
      </c>
      <c r="AC33" s="39">
        <f t="shared" si="1"/>
        <v>2668.674136663273</v>
      </c>
      <c r="AD33" s="39">
        <f t="shared" si="5"/>
        <v>41.712552166664665</v>
      </c>
      <c r="AE33" s="39">
        <f t="shared" si="2"/>
        <v>60.380487117268764</v>
      </c>
      <c r="AF33" s="39">
        <f t="shared" si="6"/>
        <v>54.46273748292394</v>
      </c>
      <c r="AG33" s="39">
        <f t="shared" si="7"/>
        <v>52.80010433332932</v>
      </c>
      <c r="AH33" s="40">
        <f t="shared" si="3"/>
        <v>1682.4595137478832</v>
      </c>
    </row>
    <row r="34" spans="27:34" s="32" customFormat="1" ht="13.5" customHeight="1">
      <c r="AA34" s="38">
        <f t="shared" si="8"/>
        <v>53</v>
      </c>
      <c r="AB34" s="39">
        <f aca="true" t="shared" si="9" ref="AB34:AB55">X$11*AA34^2+X$12*AA34^0.5</f>
        <v>2755.7177461466276</v>
      </c>
      <c r="AC34" s="39">
        <f aca="true" t="shared" si="10" ref="AC34:AC55">X$15*AA34^3+X$16</f>
        <v>2930.4486544611445</v>
      </c>
      <c r="AD34" s="39">
        <f t="shared" si="5"/>
        <v>42.559837227798376</v>
      </c>
      <c r="AE34" s="39">
        <f aca="true" t="shared" si="11" ref="AE34:AE55">3*X$15*AA34^2</f>
        <v>70.64089475735442</v>
      </c>
      <c r="AF34" s="39">
        <f t="shared" si="6"/>
        <v>55.29148404643669</v>
      </c>
      <c r="AG34" s="39">
        <f t="shared" si="7"/>
        <v>51.99467445559675</v>
      </c>
      <c r="AH34" s="40">
        <f aca="true" t="shared" si="12" ref="AH34:AH55">X$16</f>
        <v>1682.4595137478832</v>
      </c>
    </row>
    <row r="35" spans="27:34" s="32" customFormat="1" ht="13.5" customHeight="1">
      <c r="AA35" s="38">
        <f t="shared" si="8"/>
        <v>57</v>
      </c>
      <c r="AB35" s="39">
        <f t="shared" si="9"/>
        <v>2927.800735484551</v>
      </c>
      <c r="AC35" s="39">
        <f t="shared" si="10"/>
        <v>3234.874278527607</v>
      </c>
      <c r="AD35" s="39">
        <f aca="true" t="shared" si="13" ref="AD35:AD55">2*X$11*AA35+0.5*X$12*AA35^-0.5</f>
        <v>43.494962591969745</v>
      </c>
      <c r="AE35" s="39">
        <f t="shared" si="11"/>
        <v>81.70604025156445</v>
      </c>
      <c r="AF35" s="39">
        <f aca="true" t="shared" si="14" ref="AF35:AF55">X$15*AA35^2+X$16/AA35</f>
        <v>56.75218032504574</v>
      </c>
      <c r="AG35" s="39">
        <f aca="true" t="shared" si="15" ref="AG35:AG55">X$11*AA35+X$12*AA35^-0.5</f>
        <v>51.36492518393949</v>
      </c>
      <c r="AH35" s="40">
        <f t="shared" si="12"/>
        <v>1682.4595137478832</v>
      </c>
    </row>
    <row r="36" spans="27:34" s="32" customFormat="1" ht="13.5" customHeight="1">
      <c r="AA36" s="38">
        <f t="shared" si="8"/>
        <v>61</v>
      </c>
      <c r="AB36" s="39">
        <f t="shared" si="9"/>
        <v>3103.774892876397</v>
      </c>
      <c r="AC36" s="39">
        <f t="shared" si="10"/>
        <v>3585.1699602791596</v>
      </c>
      <c r="AD36" s="39">
        <f t="shared" si="13"/>
        <v>44.50327781046227</v>
      </c>
      <c r="AE36" s="39">
        <f t="shared" si="11"/>
        <v>93.57592359989883</v>
      </c>
      <c r="AF36" s="39">
        <f t="shared" si="14"/>
        <v>58.77327803736327</v>
      </c>
      <c r="AG36" s="39">
        <f t="shared" si="15"/>
        <v>50.881555620924544</v>
      </c>
      <c r="AH36" s="40">
        <f t="shared" si="12"/>
        <v>1682.4595137478832</v>
      </c>
    </row>
    <row r="37" spans="27:34" s="32" customFormat="1" ht="13.5" customHeight="1">
      <c r="AA37" s="38">
        <f t="shared" si="8"/>
        <v>65</v>
      </c>
      <c r="AB37" s="39">
        <f t="shared" si="9"/>
        <v>3283.909183642659</v>
      </c>
      <c r="AC37" s="39">
        <f t="shared" si="10"/>
        <v>3984.5546511322973</v>
      </c>
      <c r="AD37" s="39">
        <f t="shared" si="13"/>
        <v>45.57333987417431</v>
      </c>
      <c r="AE37" s="39">
        <f t="shared" si="11"/>
        <v>106.25054480235757</v>
      </c>
      <c r="AF37" s="39">
        <f t="shared" si="14"/>
        <v>61.300840786650724</v>
      </c>
      <c r="AG37" s="39">
        <f t="shared" si="15"/>
        <v>50.5216797483486</v>
      </c>
      <c r="AH37" s="40">
        <f t="shared" si="12"/>
        <v>1682.4595137478832</v>
      </c>
    </row>
    <row r="38" spans="27:34" s="32" customFormat="1" ht="13.5" customHeight="1">
      <c r="AA38" s="38">
        <f t="shared" si="8"/>
        <v>69</v>
      </c>
      <c r="AB38" s="39">
        <f t="shared" si="9"/>
        <v>3468.431749467561</v>
      </c>
      <c r="AC38" s="39">
        <f t="shared" si="10"/>
        <v>4436.24730250352</v>
      </c>
      <c r="AD38" s="39">
        <f t="shared" si="13"/>
        <v>46.696063401938844</v>
      </c>
      <c r="AE38" s="39">
        <f t="shared" si="11"/>
        <v>119.72990385894069</v>
      </c>
      <c r="AF38" s="39">
        <f t="shared" si="14"/>
        <v>64.29343916671766</v>
      </c>
      <c r="AG38" s="39">
        <f t="shared" si="15"/>
        <v>50.267126803877694</v>
      </c>
      <c r="AH38" s="40">
        <f t="shared" si="12"/>
        <v>1682.4595137478832</v>
      </c>
    </row>
    <row r="39" spans="27:34" s="32" customFormat="1" ht="13.5" customHeight="1">
      <c r="AA39" s="38">
        <f t="shared" si="8"/>
        <v>73</v>
      </c>
      <c r="AB39" s="39">
        <f t="shared" si="9"/>
        <v>3657.5380899390398</v>
      </c>
      <c r="AC39" s="39">
        <f t="shared" si="10"/>
        <v>4943.4668658093215</v>
      </c>
      <c r="AD39" s="39">
        <f t="shared" si="13"/>
        <v>47.864130753007124</v>
      </c>
      <c r="AE39" s="39">
        <f t="shared" si="11"/>
        <v>134.01400076964816</v>
      </c>
      <c r="AF39" s="39">
        <f t="shared" si="14"/>
        <v>67.7187241891688</v>
      </c>
      <c r="AG39" s="39">
        <f t="shared" si="15"/>
        <v>50.10326150601425</v>
      </c>
      <c r="AH39" s="40">
        <f t="shared" si="12"/>
        <v>1682.4595137478832</v>
      </c>
    </row>
    <row r="40" spans="27:34" s="32" customFormat="1" ht="13.5" customHeight="1">
      <c r="AA40" s="38">
        <f t="shared" si="8"/>
        <v>77</v>
      </c>
      <c r="AB40" s="39">
        <f t="shared" si="9"/>
        <v>3851.3972493798115</v>
      </c>
      <c r="AC40" s="39">
        <f t="shared" si="10"/>
        <v>5509.432292466203</v>
      </c>
      <c r="AD40" s="39">
        <f t="shared" si="13"/>
        <v>49.07157304792085</v>
      </c>
      <c r="AE40" s="39">
        <f t="shared" si="11"/>
        <v>149.10283553448002</v>
      </c>
      <c r="AF40" s="39">
        <f t="shared" si="14"/>
        <v>71.55106873332733</v>
      </c>
      <c r="AG40" s="39">
        <f t="shared" si="15"/>
        <v>50.0181460958417</v>
      </c>
      <c r="AH40" s="40">
        <f t="shared" si="12"/>
        <v>1682.4595137478832</v>
      </c>
    </row>
    <row r="41" spans="27:34" s="32" customFormat="1" ht="13.5" customHeight="1">
      <c r="AA41" s="38">
        <f t="shared" si="8"/>
        <v>81</v>
      </c>
      <c r="AB41" s="39">
        <f t="shared" si="9"/>
        <v>4050.1565729997474</v>
      </c>
      <c r="AC41" s="39">
        <f t="shared" si="10"/>
        <v>6137.36253389066</v>
      </c>
      <c r="AD41" s="39">
        <f t="shared" si="13"/>
        <v>50.31346649999844</v>
      </c>
      <c r="AE41" s="39">
        <f t="shared" si="11"/>
        <v>164.99640815343622</v>
      </c>
      <c r="AF41" s="39">
        <f t="shared" si="14"/>
        <v>75.76990782581063</v>
      </c>
      <c r="AG41" s="39">
        <f t="shared" si="15"/>
        <v>50.00193299999688</v>
      </c>
      <c r="AH41" s="40">
        <f t="shared" si="12"/>
        <v>1682.4595137478832</v>
      </c>
    </row>
    <row r="42" spans="27:34" s="32" customFormat="1" ht="13.5" customHeight="1">
      <c r="AA42" s="38">
        <f t="shared" si="8"/>
        <v>85</v>
      </c>
      <c r="AB42" s="39">
        <f t="shared" si="9"/>
        <v>4253.94541707844</v>
      </c>
      <c r="AC42" s="39">
        <f t="shared" si="10"/>
        <v>6830.4765414991925</v>
      </c>
      <c r="AD42" s="39">
        <f t="shared" si="13"/>
        <v>51.585708335755534</v>
      </c>
      <c r="AE42" s="39">
        <f t="shared" si="11"/>
        <v>181.6947186265168</v>
      </c>
      <c r="AF42" s="39">
        <f t="shared" si="14"/>
        <v>80.35854754704933</v>
      </c>
      <c r="AG42" s="39">
        <f t="shared" si="15"/>
        <v>50.04641667151106</v>
      </c>
      <c r="AH42" s="40">
        <f t="shared" si="12"/>
        <v>1682.4595137478832</v>
      </c>
    </row>
    <row r="43" spans="27:34" s="32" customFormat="1" ht="13.5" customHeight="1">
      <c r="AA43" s="38">
        <f t="shared" si="8"/>
        <v>89</v>
      </c>
      <c r="AB43" s="39">
        <f t="shared" si="9"/>
        <v>4462.878081297198</v>
      </c>
      <c r="AC43" s="39">
        <f t="shared" si="10"/>
        <v>7591.993266708294</v>
      </c>
      <c r="AD43" s="39">
        <f t="shared" si="13"/>
        <v>52.88484877133258</v>
      </c>
      <c r="AE43" s="39">
        <f t="shared" si="11"/>
        <v>199.19776695372173</v>
      </c>
      <c r="AF43" s="39">
        <f t="shared" si="14"/>
        <v>85.30329513155388</v>
      </c>
      <c r="AG43" s="39">
        <f t="shared" si="15"/>
        <v>50.14469754266515</v>
      </c>
      <c r="AH43" s="40">
        <f t="shared" si="12"/>
        <v>1682.4595137478832</v>
      </c>
    </row>
    <row r="44" spans="27:34" s="32" customFormat="1" ht="13.5" customHeight="1">
      <c r="AA44" s="38">
        <f t="shared" si="8"/>
        <v>93</v>
      </c>
      <c r="AB44" s="39">
        <f t="shared" si="9"/>
        <v>4677.056153713043</v>
      </c>
      <c r="AC44" s="39">
        <f t="shared" si="10"/>
        <v>8425.131660934465</v>
      </c>
      <c r="AD44" s="39">
        <f t="shared" si="13"/>
        <v>54.20796319200561</v>
      </c>
      <c r="AE44" s="39">
        <f t="shared" si="11"/>
        <v>217.50555313505103</v>
      </c>
      <c r="AF44" s="39">
        <f t="shared" si="14"/>
        <v>90.59281355843513</v>
      </c>
      <c r="AG44" s="39">
        <f t="shared" si="15"/>
        <v>50.290926384011215</v>
      </c>
      <c r="AH44" s="40">
        <f t="shared" si="12"/>
        <v>1682.4595137478832</v>
      </c>
    </row>
    <row r="45" spans="27:34" s="32" customFormat="1" ht="13.5" customHeight="1">
      <c r="AA45" s="38">
        <f t="shared" si="8"/>
        <v>97</v>
      </c>
      <c r="AB45" s="39">
        <f t="shared" si="9"/>
        <v>4896.5704060726985</v>
      </c>
      <c r="AC45" s="39">
        <f t="shared" si="10"/>
        <v>9333.110675594202</v>
      </c>
      <c r="AD45" s="39">
        <f t="shared" si="13"/>
        <v>55.55255363955</v>
      </c>
      <c r="AE45" s="39">
        <f t="shared" si="11"/>
        <v>236.6180771705047</v>
      </c>
      <c r="AF45" s="39">
        <f t="shared" si="14"/>
        <v>96.21763583086806</v>
      </c>
      <c r="AG45" s="39">
        <f t="shared" si="15"/>
        <v>50.48010727909999</v>
      </c>
      <c r="AH45" s="40">
        <f t="shared" si="12"/>
        <v>1682.4595137478832</v>
      </c>
    </row>
    <row r="46" spans="27:34" s="32" customFormat="1" ht="13.5" customHeight="1">
      <c r="AA46" s="38">
        <f t="shared" si="8"/>
        <v>101</v>
      </c>
      <c r="AB46" s="39">
        <f t="shared" si="9"/>
        <v>5121.502340565898</v>
      </c>
      <c r="AC46" s="39">
        <f t="shared" si="10"/>
        <v>10319.149262104002</v>
      </c>
      <c r="AD46" s="39">
        <f t="shared" si="13"/>
        <v>56.9164719829995</v>
      </c>
      <c r="AE46" s="39">
        <f t="shared" si="11"/>
        <v>256.5353390600827</v>
      </c>
      <c r="AF46" s="39">
        <f t="shared" si="14"/>
        <v>102.16979467429707</v>
      </c>
      <c r="AG46" s="39">
        <f t="shared" si="15"/>
        <v>50.707943965998986</v>
      </c>
      <c r="AH46" s="40">
        <f t="shared" si="12"/>
        <v>1682.4595137478832</v>
      </c>
    </row>
    <row r="47" spans="27:34" s="32" customFormat="1" ht="13.5" customHeight="1">
      <c r="AA47" s="38">
        <f t="shared" si="8"/>
        <v>105</v>
      </c>
      <c r="AB47" s="39">
        <f t="shared" si="9"/>
        <v>5351.925463303893</v>
      </c>
      <c r="AC47" s="39">
        <f t="shared" si="10"/>
        <v>11386.466371880362</v>
      </c>
      <c r="AD47" s="39">
        <f t="shared" si="13"/>
        <v>58.29785934906616</v>
      </c>
      <c r="AE47" s="39">
        <f t="shared" si="11"/>
        <v>277.25733880378516</v>
      </c>
      <c r="AF47" s="39">
        <f t="shared" si="14"/>
        <v>108.44253687505108</v>
      </c>
      <c r="AG47" s="39">
        <f t="shared" si="15"/>
        <v>50.970718698132316</v>
      </c>
      <c r="AH47" s="40">
        <f t="shared" si="12"/>
        <v>1682.4595137478832</v>
      </c>
    </row>
    <row r="48" spans="27:34" s="32" customFormat="1" ht="13.5" customHeight="1">
      <c r="AA48" s="38">
        <f t="shared" si="8"/>
        <v>109</v>
      </c>
      <c r="AB48" s="39">
        <f t="shared" si="9"/>
        <v>5587.906341314334</v>
      </c>
      <c r="AC48" s="39">
        <f t="shared" si="10"/>
        <v>12538.280956339782</v>
      </c>
      <c r="AD48" s="39">
        <f t="shared" si="13"/>
        <v>59.695097895937316</v>
      </c>
      <c r="AE48" s="39">
        <f t="shared" si="11"/>
        <v>298.7840764016119</v>
      </c>
      <c r="AF48" s="39">
        <f t="shared" si="14"/>
        <v>115.03010051687875</v>
      </c>
      <c r="AG48" s="39">
        <f t="shared" si="15"/>
        <v>51.26519579187462</v>
      </c>
      <c r="AH48" s="40">
        <f t="shared" si="12"/>
        <v>1682.4595137478832</v>
      </c>
    </row>
    <row r="49" spans="27:34" s="32" customFormat="1" ht="13.5" customHeight="1">
      <c r="AA49" s="38">
        <f t="shared" si="8"/>
        <v>113</v>
      </c>
      <c r="AB49" s="39">
        <f t="shared" si="9"/>
        <v>5829.505486401256</v>
      </c>
      <c r="AC49" s="39">
        <f t="shared" si="10"/>
        <v>13777.811966898757</v>
      </c>
      <c r="AD49" s="39">
        <f t="shared" si="13"/>
        <v>61.106772063722374</v>
      </c>
      <c r="AE49" s="39">
        <f t="shared" si="11"/>
        <v>321.11555185356303</v>
      </c>
      <c r="AF49" s="39">
        <f t="shared" si="14"/>
        <v>121.92753953007751</v>
      </c>
      <c r="AG49" s="39">
        <f t="shared" si="15"/>
        <v>51.58854412744475</v>
      </c>
      <c r="AH49" s="40">
        <f t="shared" si="12"/>
        <v>1682.4595137478832</v>
      </c>
    </row>
    <row r="50" spans="27:34" s="32" customFormat="1" ht="13.5" customHeight="1">
      <c r="AA50" s="38">
        <f t="shared" si="8"/>
        <v>117</v>
      </c>
      <c r="AB50" s="39">
        <f t="shared" si="9"/>
        <v>6076.778099319419</v>
      </c>
      <c r="AC50" s="39">
        <f t="shared" si="10"/>
        <v>15108.278354973785</v>
      </c>
      <c r="AD50" s="39">
        <f t="shared" si="13"/>
        <v>62.53163717657871</v>
      </c>
      <c r="AE50" s="39">
        <f t="shared" si="11"/>
        <v>344.2517651596385</v>
      </c>
      <c r="AF50" s="39">
        <f t="shared" si="14"/>
        <v>129.1305842305452</v>
      </c>
      <c r="AG50" s="39">
        <f t="shared" si="15"/>
        <v>51.93827435315743</v>
      </c>
      <c r="AH50" s="40">
        <f t="shared" si="12"/>
        <v>1682.4595137478832</v>
      </c>
    </row>
    <row r="51" spans="27:34" s="32" customFormat="1" ht="13.5" customHeight="1">
      <c r="AA51" s="38">
        <f t="shared" si="8"/>
        <v>121</v>
      </c>
      <c r="AB51" s="39">
        <f t="shared" si="9"/>
        <v>6329.774700333024</v>
      </c>
      <c r="AC51" s="39">
        <f t="shared" si="10"/>
        <v>16532.899071981366</v>
      </c>
      <c r="AD51" s="39">
        <f t="shared" si="13"/>
        <v>63.96859380302903</v>
      </c>
      <c r="AE51" s="39">
        <f t="shared" si="11"/>
        <v>368.1927163198384</v>
      </c>
      <c r="AF51" s="39">
        <f t="shared" si="14"/>
        <v>136.63552952050713</v>
      </c>
      <c r="AG51" s="39">
        <f t="shared" si="15"/>
        <v>52.31218760605806</v>
      </c>
      <c r="AH51" s="40">
        <f t="shared" si="12"/>
        <v>1682.4595137478832</v>
      </c>
    </row>
    <row r="52" spans="27:34" s="32" customFormat="1" ht="13.5" customHeight="1">
      <c r="AA52" s="38">
        <f t="shared" si="8"/>
        <v>125</v>
      </c>
      <c r="AB52" s="39">
        <f t="shared" si="9"/>
        <v>6588.541666666666</v>
      </c>
      <c r="AC52" s="39">
        <f t="shared" si="10"/>
        <v>18054.89306933799</v>
      </c>
      <c r="AD52" s="39">
        <f t="shared" si="13"/>
        <v>65.41666666666667</v>
      </c>
      <c r="AE52" s="39">
        <f t="shared" si="11"/>
        <v>392.9384053341626</v>
      </c>
      <c r="AF52" s="39">
        <f t="shared" si="14"/>
        <v>144.43914455470394</v>
      </c>
      <c r="AG52" s="39">
        <f t="shared" si="15"/>
        <v>52.70833333333333</v>
      </c>
      <c r="AH52" s="40">
        <f t="shared" si="12"/>
        <v>1682.4595137478832</v>
      </c>
    </row>
    <row r="53" spans="27:34" s="32" customFormat="1" ht="13.5" customHeight="1">
      <c r="AA53" s="38">
        <f t="shared" si="8"/>
        <v>129</v>
      </c>
      <c r="AB53" s="39">
        <f t="shared" si="9"/>
        <v>6853.121693120078</v>
      </c>
      <c r="AC53" s="39">
        <f t="shared" si="10"/>
        <v>19677.479298460166</v>
      </c>
      <c r="AD53" s="39">
        <f t="shared" si="13"/>
        <v>66.87498718263596</v>
      </c>
      <c r="AE53" s="39">
        <f t="shared" si="11"/>
        <v>418.4888322026112</v>
      </c>
      <c r="AF53" s="39">
        <f t="shared" si="14"/>
        <v>152.5385992128695</v>
      </c>
      <c r="AG53" s="39">
        <f t="shared" si="15"/>
        <v>53.124974365271925</v>
      </c>
      <c r="AH53" s="40">
        <f t="shared" si="12"/>
        <v>1682.4595137478832</v>
      </c>
    </row>
    <row r="54" spans="27:34" s="32" customFormat="1" ht="13.5" customHeight="1">
      <c r="AA54" s="38">
        <f t="shared" si="8"/>
        <v>133</v>
      </c>
      <c r="AB54" s="39">
        <f t="shared" si="9"/>
        <v>7123.5541888607</v>
      </c>
      <c r="AC54" s="39">
        <f t="shared" si="10"/>
        <v>21403.87671076438</v>
      </c>
      <c r="AD54" s="39">
        <f t="shared" si="13"/>
        <v>68.34277890549136</v>
      </c>
      <c r="AE54" s="39">
        <f t="shared" si="11"/>
        <v>444.8439969251842</v>
      </c>
      <c r="AF54" s="39">
        <f t="shared" si="14"/>
        <v>160.9314038403337</v>
      </c>
      <c r="AG54" s="39">
        <f t="shared" si="15"/>
        <v>53.56055781098271</v>
      </c>
      <c r="AH54" s="40">
        <f t="shared" si="12"/>
        <v>1682.4595137478832</v>
      </c>
    </row>
    <row r="55" spans="27:34" s="32" customFormat="1" ht="13.5" customHeight="1">
      <c r="AA55" s="38">
        <f t="shared" si="8"/>
        <v>137</v>
      </c>
      <c r="AB55" s="39">
        <f t="shared" si="9"/>
        <v>7399.875620880641</v>
      </c>
      <c r="AC55" s="39">
        <f t="shared" si="10"/>
        <v>23237.304257667136</v>
      </c>
      <c r="AD55" s="39">
        <f t="shared" si="13"/>
        <v>69.81934533168118</v>
      </c>
      <c r="AE55" s="39">
        <f t="shared" si="11"/>
        <v>472.0038995018815</v>
      </c>
      <c r="AF55" s="39">
        <f t="shared" si="14"/>
        <v>169.6153595450156</v>
      </c>
      <c r="AG55" s="39">
        <f t="shared" si="15"/>
        <v>54.01369066336234</v>
      </c>
      <c r="AH55" s="40">
        <f t="shared" si="12"/>
        <v>1682.4595137478832</v>
      </c>
    </row>
    <row r="56" s="32" customFormat="1" ht="13.5" customHeight="1"/>
    <row r="57" s="32" customFormat="1" ht="13.5" customHeight="1"/>
    <row r="58" s="32" customFormat="1" ht="13.5" customHeight="1"/>
    <row r="59" s="32" customFormat="1" ht="13.5" customHeight="1"/>
    <row r="60" s="32" customFormat="1" ht="13.5" customHeight="1"/>
    <row r="61" s="32" customFormat="1" ht="13.5" customHeight="1"/>
    <row r="62" s="32" customFormat="1" ht="13.5" customHeight="1"/>
    <row r="63" s="32" customFormat="1" ht="13.5" customHeight="1"/>
    <row r="64" spans="1:38" ht="13.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</row>
    <row r="65" spans="1:38" ht="13.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</row>
    <row r="66" spans="1:38" ht="13.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</row>
    <row r="67" spans="1:38" ht="13.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</row>
    <row r="68" spans="1:38" ht="13.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</row>
    <row r="69" spans="1:38" ht="13.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</row>
    <row r="70" spans="1:38" ht="13.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</row>
    <row r="71" spans="1:38" ht="13.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</row>
    <row r="72" spans="1:38" ht="13.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</row>
    <row r="73" spans="1:38" ht="13.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</row>
    <row r="74" spans="1:38" ht="13.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</row>
    <row r="75" spans="1:38" ht="13.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</row>
    <row r="76" spans="1:38" ht="13.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</row>
    <row r="77" spans="1:38" ht="13.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</row>
    <row r="78" spans="1:38" ht="13.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</row>
    <row r="79" spans="1:38" ht="13.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</row>
    <row r="80" spans="1:38" ht="13.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</row>
    <row r="81" spans="1:38" ht="13.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</row>
    <row r="82" spans="1:38" ht="13.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</row>
    <row r="83" spans="1:38" ht="13.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</row>
    <row r="84" spans="1:38" ht="13.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</row>
    <row r="85" spans="1:38" ht="13.5" customHeight="1">
      <c r="A85" s="12" t="s">
        <v>38</v>
      </c>
      <c r="B85" s="12" t="s">
        <v>2</v>
      </c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</row>
    <row r="86" spans="1:38" ht="13.5" customHeight="1">
      <c r="A86" s="12">
        <v>0</v>
      </c>
      <c r="B86" s="12">
        <f>X$11*A86^2+X$12*A86^0.5</f>
        <v>0</v>
      </c>
      <c r="C86" s="12" t="s">
        <v>3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</row>
    <row r="87" spans="1:38" ht="13.5" customHeight="1">
      <c r="A87" s="12"/>
      <c r="B87" s="12"/>
      <c r="C87" s="12">
        <f>X$15*A86^3+X$16</f>
        <v>1682.4595137478832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</row>
    <row r="88" spans="1:38" ht="13.5" customHeight="1">
      <c r="A88" s="12">
        <f>A86+5*C$7</f>
        <v>20</v>
      </c>
      <c r="B88" s="12">
        <f>X$11*A88^2+X$12*A88^0.5</f>
        <v>1416.6666666666665</v>
      </c>
      <c r="C88" s="12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</row>
    <row r="89" spans="1:38" ht="13.5" customHeight="1">
      <c r="A89" s="12"/>
      <c r="B89" s="12"/>
      <c r="C89" s="12">
        <f>X$15*A88^3+X$16</f>
        <v>1749.5210015915802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</row>
    <row r="90" spans="1:38" ht="13.5" customHeight="1">
      <c r="A90" s="12">
        <f>A88+5*C$7</f>
        <v>40</v>
      </c>
      <c r="B90" s="12">
        <f>X$11*A90^2+X$12*A90^0.5</f>
        <v>2218.9514164974603</v>
      </c>
      <c r="C90" s="12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</row>
    <row r="91" spans="1:38" ht="13.5" customHeight="1">
      <c r="A91" s="12"/>
      <c r="B91" s="12"/>
      <c r="C91" s="12">
        <f>X$15*A90^3+X$16</f>
        <v>2218.95141649746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</row>
    <row r="92" spans="1:38" ht="13.5" customHeight="1">
      <c r="A92" s="12">
        <f>A90+5*C$7</f>
        <v>60</v>
      </c>
      <c r="B92" s="12">
        <f>X$11*A92^2+X$12*A92^0.5</f>
        <v>3059.4010767585028</v>
      </c>
      <c r="C92" s="12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</row>
    <row r="93" spans="1:38" ht="13.5" customHeight="1">
      <c r="A93" s="12"/>
      <c r="B93" s="12"/>
      <c r="C93" s="12">
        <f>X$15*A92^3+X$16</f>
        <v>3493.119685527705</v>
      </c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</row>
    <row r="94" spans="1:38" ht="13.5" customHeight="1">
      <c r="A94" s="12">
        <f>A92+5*C$7</f>
        <v>80</v>
      </c>
      <c r="B94" s="12">
        <f>X$11*A94^2+X$12*A94^0.5</f>
        <v>4000</v>
      </c>
      <c r="C94" s="12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</row>
    <row r="95" spans="1:38" ht="13.5" customHeight="1">
      <c r="A95" s="12"/>
      <c r="B95" s="12"/>
      <c r="C95" s="12">
        <f>X$15*A94^3+X$16</f>
        <v>5974.394735744498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</row>
    <row r="96" spans="1:38" ht="13.5" customHeight="1">
      <c r="A96" s="12">
        <f>A94+5*C$7</f>
        <v>100</v>
      </c>
      <c r="B96" s="12">
        <f>X$11*A96^2+X$12*A96^0.5</f>
        <v>5064.757303333053</v>
      </c>
      <c r="C96" s="12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</row>
    <row r="97" spans="1:38" ht="13.5" customHeight="1">
      <c r="A97" s="12"/>
      <c r="B97" s="12"/>
      <c r="C97" s="12">
        <f>X$15*A96^3+X$16</f>
        <v>10065.145494210019</v>
      </c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</row>
    <row r="98" spans="1:38" ht="13.5" customHeight="1">
      <c r="A98" s="12">
        <f>A96+5*C$7</f>
        <v>120</v>
      </c>
      <c r="B98" s="12">
        <f>X$11*A98^2+X$12*A98^0.5</f>
        <v>6265.986323710904</v>
      </c>
      <c r="C98" s="12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</row>
    <row r="99" spans="1:38" ht="13.5" customHeight="1">
      <c r="A99" s="12"/>
      <c r="B99" s="12"/>
      <c r="C99" s="12">
        <f>X$15*A98^3+X$16</f>
        <v>16167.740887986454</v>
      </c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</row>
    <row r="100" spans="1:38" ht="13.5" customHeight="1">
      <c r="A100" s="12">
        <f>A98+5*C$7</f>
        <v>140</v>
      </c>
      <c r="B100" s="12">
        <f>X$11*A100^2+X$12*A100^0.5</f>
        <v>7611.001748086121</v>
      </c>
      <c r="C100" s="12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</row>
    <row r="101" spans="1:38" ht="13.5" customHeight="1">
      <c r="A101" s="13"/>
      <c r="B101" s="13"/>
      <c r="C101" s="12">
        <f>X$15*A100^3+X$16</f>
        <v>24684.549844135985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</row>
    <row r="102" spans="1:38" ht="13.5" customHeight="1">
      <c r="A102" s="22" t="s">
        <v>29</v>
      </c>
      <c r="B102" s="22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</row>
    <row r="103" spans="1:38" ht="13.5" customHeight="1">
      <c r="A103" s="22" t="s">
        <v>39</v>
      </c>
      <c r="B103" s="22"/>
      <c r="C103" s="22"/>
      <c r="D103" s="22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</row>
    <row r="104" spans="1:38" ht="13.5" customHeight="1">
      <c r="A104" s="13"/>
      <c r="B104" s="13"/>
      <c r="C104" s="22"/>
      <c r="D104" s="22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</row>
    <row r="105" spans="1:38" ht="13.5" customHeight="1">
      <c r="A105" s="13"/>
      <c r="B105" s="13"/>
      <c r="C105" s="13"/>
      <c r="D105" s="13"/>
      <c r="E105" s="22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</row>
    <row r="106" spans="1:38" ht="13.5" customHeight="1">
      <c r="A106" s="13"/>
      <c r="B106" s="13"/>
      <c r="C106" s="13"/>
      <c r="D106" s="13"/>
      <c r="E106" s="22"/>
      <c r="F106" s="22"/>
      <c r="G106" s="22"/>
      <c r="H106" s="22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</row>
    <row r="107" spans="1:38" ht="13.5" customHeight="1">
      <c r="A107" s="13"/>
      <c r="B107" s="13"/>
      <c r="C107" s="13"/>
      <c r="D107" s="13"/>
      <c r="E107" s="13"/>
      <c r="F107" s="22"/>
      <c r="G107" s="22"/>
      <c r="H107" s="22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</row>
    <row r="108" spans="1:38" ht="13.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</row>
    <row r="109" spans="1:38" ht="13.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</row>
    <row r="110" spans="1:38" ht="13.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</row>
    <row r="111" spans="1:38" ht="13.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</row>
    <row r="112" spans="1:38" ht="13.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</row>
    <row r="113" spans="1:38" ht="13.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</row>
    <row r="114" spans="1:38" ht="13.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</row>
    <row r="115" spans="1:38" ht="13.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</row>
    <row r="116" spans="1:38" ht="13.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</row>
    <row r="117" spans="1:38" ht="13.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</row>
    <row r="118" spans="1:38" ht="13.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</row>
    <row r="119" spans="1:38" ht="13.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</row>
    <row r="120" spans="1:38" ht="13.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</row>
    <row r="121" spans="1:38" ht="13.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</row>
    <row r="122" spans="1:38" ht="13.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</row>
    <row r="123" spans="1:38" ht="13.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</row>
    <row r="124" spans="1:38" ht="13.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</row>
    <row r="125" spans="1:38" ht="13.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</row>
    <row r="126" spans="1:38" ht="13.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</row>
    <row r="127" spans="1:38" ht="13.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</row>
    <row r="128" spans="1:38" ht="13.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</row>
    <row r="129" spans="1:38" ht="13.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</row>
    <row r="130" spans="1:38" ht="13.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</row>
    <row r="131" spans="1:38" ht="13.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</row>
    <row r="132" spans="1:38" ht="13.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</row>
    <row r="133" spans="1:38" ht="13.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</row>
    <row r="134" spans="1:38" ht="13.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</row>
    <row r="135" spans="1:38" ht="13.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</row>
    <row r="136" spans="1:38" ht="13.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</row>
    <row r="137" spans="1:38" ht="13.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</row>
    <row r="138" spans="1:38" ht="13.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</row>
    <row r="139" spans="1:38" ht="13.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</row>
    <row r="140" spans="1:38" ht="13.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</row>
    <row r="141" spans="1:38" ht="13.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</row>
    <row r="142" spans="1:38" ht="13.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</row>
    <row r="143" spans="1:38" ht="13.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</row>
    <row r="144" spans="1:38" ht="13.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</row>
    <row r="145" spans="1:38" ht="13.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</row>
    <row r="146" spans="1:38" ht="13.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</row>
    <row r="147" spans="3:38" ht="13.5" customHeight="1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</row>
    <row r="148" spans="5:38" ht="13.5" customHeight="1"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</row>
    <row r="149" spans="5:38" ht="13.5" customHeight="1"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</row>
    <row r="150" spans="6:38" ht="13.5" customHeight="1"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</row>
  </sheetData>
  <mergeCells count="13">
    <mergeCell ref="A1:F1"/>
    <mergeCell ref="A4:B4"/>
    <mergeCell ref="A5:B5"/>
    <mergeCell ref="A6:B6"/>
    <mergeCell ref="A8:B8"/>
    <mergeCell ref="A7:B7"/>
    <mergeCell ref="Y14:Z14"/>
    <mergeCell ref="Y15:Z15"/>
    <mergeCell ref="Y16:Z16"/>
    <mergeCell ref="W10:Z10"/>
    <mergeCell ref="W13:Z13"/>
    <mergeCell ref="Y11:Z11"/>
    <mergeCell ref="Y12:Z12"/>
  </mergeCells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AL150"/>
  <sheetViews>
    <sheetView workbookViewId="0" topLeftCell="A1">
      <selection activeCell="A1" sqref="A1:F1"/>
    </sheetView>
  </sheetViews>
  <sheetFormatPr defaultColWidth="9.140625" defaultRowHeight="15"/>
  <sheetData>
    <row r="1" spans="1:35" s="34" customFormat="1" ht="15" customHeight="1">
      <c r="A1" s="59" t="s">
        <v>55</v>
      </c>
      <c r="B1" s="59"/>
      <c r="C1" s="59"/>
      <c r="D1" s="59"/>
      <c r="E1" s="59"/>
      <c r="F1" s="59"/>
      <c r="AA1" s="46" t="s">
        <v>38</v>
      </c>
      <c r="AB1" s="47" t="s">
        <v>2</v>
      </c>
      <c r="AC1" s="47" t="s">
        <v>3</v>
      </c>
      <c r="AD1" s="47" t="s">
        <v>4</v>
      </c>
      <c r="AE1" s="47" t="s">
        <v>5</v>
      </c>
      <c r="AF1" s="47" t="s">
        <v>6</v>
      </c>
      <c r="AG1" s="48" t="s">
        <v>7</v>
      </c>
      <c r="AI1" s="49" t="s">
        <v>2</v>
      </c>
    </row>
    <row r="2" spans="5:35" s="34" customFormat="1" ht="13.5" customHeight="1">
      <c r="E2" s="33"/>
      <c r="AA2" s="50">
        <v>0</v>
      </c>
      <c r="AB2" s="51">
        <f aca="true" t="shared" si="0" ref="AB2:AB33">W$10*AA2^2+W$11*AA2^0.5</f>
        <v>0</v>
      </c>
      <c r="AC2" s="51">
        <f aca="true" t="shared" si="1" ref="AC2:AC33">W$14*AA2^3+W$15</f>
        <v>1682.4595137478832</v>
      </c>
      <c r="AD2" s="51"/>
      <c r="AE2" s="51">
        <f aca="true" t="shared" si="2" ref="AE2:AE33">3*W$14*AA2^2</f>
        <v>0</v>
      </c>
      <c r="AF2" s="51"/>
      <c r="AG2" s="52"/>
      <c r="AI2" s="49">
        <f>W$10*A86^2+W$11*A86^0.5</f>
        <v>0</v>
      </c>
    </row>
    <row r="3" spans="1:35" s="34" customFormat="1" ht="13.5" customHeight="1">
      <c r="A3" s="33"/>
      <c r="B3" s="33"/>
      <c r="C3" s="33"/>
      <c r="D3" s="33"/>
      <c r="E3" s="33"/>
      <c r="AA3" s="50">
        <f aca="true" t="shared" si="3" ref="AA3:AA22">AA2+0.25</f>
        <v>0.25</v>
      </c>
      <c r="AB3" s="51">
        <f t="shared" si="0"/>
        <v>149.0842193333193</v>
      </c>
      <c r="AC3" s="51">
        <f t="shared" si="1"/>
        <v>1682.4596447273516</v>
      </c>
      <c r="AD3" s="51">
        <f aca="true" t="shared" si="4" ref="AD3:AD34">2*W$10*AA3+0.5*W$11*AA3^-0.5</f>
        <v>298.2465636666386</v>
      </c>
      <c r="AE3" s="51">
        <f t="shared" si="2"/>
        <v>0.0015717536213366505</v>
      </c>
      <c r="AF3" s="51">
        <f aca="true" t="shared" si="5" ref="AF3:AF34">W$14*AA3^2+W$15/AA3</f>
        <v>6729.838578909406</v>
      </c>
      <c r="AG3" s="52">
        <f aca="true" t="shared" si="6" ref="AG3:AG34">W$10*AA3+W$11*AA3^-0.5</f>
        <v>596.3368773332772</v>
      </c>
      <c r="AI3" s="49"/>
    </row>
    <row r="4" spans="1:35" s="34" customFormat="1" ht="13.5" customHeight="1">
      <c r="A4" s="57" t="s">
        <v>50</v>
      </c>
      <c r="B4" s="57"/>
      <c r="C4" s="54">
        <v>80</v>
      </c>
      <c r="D4" s="42"/>
      <c r="E4" s="33"/>
      <c r="AA4" s="50">
        <f t="shared" si="3"/>
        <v>0.5</v>
      </c>
      <c r="AB4" s="51">
        <f t="shared" si="0"/>
        <v>210.8705940112253</v>
      </c>
      <c r="AC4" s="51">
        <f t="shared" si="1"/>
        <v>1682.4605615836308</v>
      </c>
      <c r="AD4" s="51">
        <f t="shared" si="4"/>
        <v>211.02684401122525</v>
      </c>
      <c r="AE4" s="51">
        <f t="shared" si="2"/>
        <v>0.006287014485346602</v>
      </c>
      <c r="AF4" s="51">
        <f t="shared" si="5"/>
        <v>3364.9211231672616</v>
      </c>
      <c r="AG4" s="52">
        <f t="shared" si="6"/>
        <v>421.7411880224505</v>
      </c>
      <c r="AI4" s="49">
        <f>W$10*A88^2+W$11*A88^0.5</f>
        <v>1416.6666666666665</v>
      </c>
    </row>
    <row r="5" spans="1:35" s="34" customFormat="1" ht="13.5" customHeight="1">
      <c r="A5" s="57" t="s">
        <v>51</v>
      </c>
      <c r="B5" s="57"/>
      <c r="C5" s="55">
        <v>50</v>
      </c>
      <c r="D5" s="33"/>
      <c r="E5" s="33"/>
      <c r="AA5" s="50">
        <f t="shared" si="3"/>
        <v>0.75</v>
      </c>
      <c r="AB5" s="51">
        <f t="shared" si="0"/>
        <v>258.3160772471611</v>
      </c>
      <c r="AC5" s="51">
        <f t="shared" si="1"/>
        <v>1682.4630501935312</v>
      </c>
      <c r="AD5" s="51">
        <f t="shared" si="4"/>
        <v>172.4450931647741</v>
      </c>
      <c r="AE5" s="51">
        <f t="shared" si="2"/>
        <v>0.014145782592029855</v>
      </c>
      <c r="AF5" s="51">
        <f t="shared" si="5"/>
        <v>2243.2840669247084</v>
      </c>
      <c r="AG5" s="52">
        <f t="shared" si="6"/>
        <v>344.4214363295482</v>
      </c>
      <c r="AI5" s="49"/>
    </row>
    <row r="6" spans="1:35" s="34" customFormat="1" ht="13.5" customHeight="1">
      <c r="A6" s="57" t="s">
        <v>46</v>
      </c>
      <c r="B6" s="57"/>
      <c r="C6" s="54">
        <v>40</v>
      </c>
      <c r="D6" s="33"/>
      <c r="E6" s="42"/>
      <c r="AA6" s="50">
        <f t="shared" si="3"/>
        <v>1</v>
      </c>
      <c r="AB6" s="51">
        <f t="shared" si="0"/>
        <v>298.35073033330525</v>
      </c>
      <c r="AC6" s="51">
        <f t="shared" si="1"/>
        <v>1682.4678964338636</v>
      </c>
      <c r="AD6" s="51">
        <f t="shared" si="4"/>
        <v>149.48786516665263</v>
      </c>
      <c r="AE6" s="51">
        <f t="shared" si="2"/>
        <v>0.025148057941386408</v>
      </c>
      <c r="AF6" s="51">
        <f t="shared" si="5"/>
        <v>1682.4678964338636</v>
      </c>
      <c r="AG6" s="52">
        <f t="shared" si="6"/>
        <v>298.35073033330525</v>
      </c>
      <c r="AI6" s="49">
        <f>W$10*A90^2+W$11*A90^0.5</f>
        <v>2218.9514164974603</v>
      </c>
    </row>
    <row r="7" spans="1:35" s="34" customFormat="1" ht="13.5" customHeight="1">
      <c r="A7" s="63" t="s">
        <v>23</v>
      </c>
      <c r="B7" s="64"/>
      <c r="C7" s="54">
        <v>4</v>
      </c>
      <c r="E7" s="42"/>
      <c r="AA7" s="50">
        <f t="shared" si="3"/>
        <v>1.25</v>
      </c>
      <c r="AB7" s="51">
        <f t="shared" si="0"/>
        <v>333.65885416666663</v>
      </c>
      <c r="AC7" s="51">
        <f t="shared" si="1"/>
        <v>1682.4758861814387</v>
      </c>
      <c r="AD7" s="51">
        <f t="shared" si="4"/>
        <v>133.85416666666666</v>
      </c>
      <c r="AE7" s="51">
        <f t="shared" si="2"/>
        <v>0.03929384053341626</v>
      </c>
      <c r="AF7" s="51">
        <f t="shared" si="5"/>
        <v>1345.980708945151</v>
      </c>
      <c r="AG7" s="52">
        <f t="shared" si="6"/>
        <v>266.9270833333333</v>
      </c>
      <c r="AI7" s="49"/>
    </row>
    <row r="8" spans="1:35" s="34" customFormat="1" ht="13.5" customHeight="1">
      <c r="A8" s="62" t="s">
        <v>47</v>
      </c>
      <c r="B8" s="62"/>
      <c r="C8" s="45">
        <f>W10*C6+W11*C6^-0.5</f>
        <v>55.4737854124365</v>
      </c>
      <c r="D8" s="42"/>
      <c r="E8" s="33"/>
      <c r="AA8" s="50">
        <f t="shared" si="3"/>
        <v>1.5</v>
      </c>
      <c r="AB8" s="51">
        <f t="shared" si="0"/>
        <v>365.6171216701107</v>
      </c>
      <c r="AC8" s="51">
        <f t="shared" si="1"/>
        <v>1682.4878053130672</v>
      </c>
      <c r="AD8" s="51">
        <f t="shared" si="4"/>
        <v>122.34112389003693</v>
      </c>
      <c r="AE8" s="51">
        <f t="shared" si="2"/>
        <v>0.05658313036811942</v>
      </c>
      <c r="AF8" s="51">
        <f t="shared" si="5"/>
        <v>1121.6585368753783</v>
      </c>
      <c r="AG8" s="52">
        <f t="shared" si="6"/>
        <v>243.74474778007385</v>
      </c>
      <c r="AI8" s="49">
        <f>W$10*A92^2+W$11*A92^0.5</f>
        <v>3059.4010767585028</v>
      </c>
    </row>
    <row r="9" spans="5:35" s="34" customFormat="1" ht="13.5" customHeight="1">
      <c r="E9" s="33"/>
      <c r="V9" s="61" t="s">
        <v>30</v>
      </c>
      <c r="W9" s="61"/>
      <c r="X9" s="61"/>
      <c r="Y9" s="61"/>
      <c r="AA9" s="50">
        <f t="shared" si="3"/>
        <v>1.75</v>
      </c>
      <c r="AB9" s="51">
        <f t="shared" si="0"/>
        <v>395.04333970664106</v>
      </c>
      <c r="AC9" s="51">
        <f t="shared" si="1"/>
        <v>1682.5044397055597</v>
      </c>
      <c r="AD9" s="51">
        <f t="shared" si="4"/>
        <v>113.41640063046886</v>
      </c>
      <c r="AE9" s="51">
        <f t="shared" si="2"/>
        <v>0.07701592744549587</v>
      </c>
      <c r="AF9" s="51">
        <f t="shared" si="5"/>
        <v>961.431108403177</v>
      </c>
      <c r="AG9" s="52">
        <f t="shared" si="6"/>
        <v>225.7390512609377</v>
      </c>
      <c r="AI9" s="49"/>
    </row>
    <row r="10" spans="5:35" s="34" customFormat="1" ht="13.5" customHeight="1">
      <c r="E10" s="33"/>
      <c r="V10" s="43" t="s">
        <v>9</v>
      </c>
      <c r="W10" s="43">
        <f>C5/(3*C4)</f>
        <v>0.20833333333333334</v>
      </c>
      <c r="X10" s="60" t="s">
        <v>16</v>
      </c>
      <c r="Y10" s="60"/>
      <c r="AA10" s="50">
        <f t="shared" si="3"/>
        <v>2</v>
      </c>
      <c r="AB10" s="51">
        <f t="shared" si="0"/>
        <v>422.47035468911724</v>
      </c>
      <c r="AC10" s="51">
        <f t="shared" si="1"/>
        <v>1682.5265752357268</v>
      </c>
      <c r="AD10" s="51">
        <f t="shared" si="4"/>
        <v>106.24258867227928</v>
      </c>
      <c r="AE10" s="51">
        <f t="shared" si="2"/>
        <v>0.10059223176554563</v>
      </c>
      <c r="AF10" s="51">
        <f t="shared" si="5"/>
        <v>841.2632876178634</v>
      </c>
      <c r="AG10" s="52">
        <f t="shared" si="6"/>
        <v>211.23517734455856</v>
      </c>
      <c r="AI10" s="49">
        <f>W$10*A94^2+W$11*A94^0.5</f>
        <v>4000</v>
      </c>
    </row>
    <row r="11" spans="5:35" s="34" customFormat="1" ht="13.5" customHeight="1">
      <c r="E11" s="33"/>
      <c r="V11" s="43" t="s">
        <v>10</v>
      </c>
      <c r="W11" s="43">
        <f>(C5-W10*C4)*C4^0.5</f>
        <v>298.14239699997194</v>
      </c>
      <c r="X11" s="60" t="s">
        <v>37</v>
      </c>
      <c r="Y11" s="60"/>
      <c r="AA11" s="50">
        <f t="shared" si="3"/>
        <v>2.25</v>
      </c>
      <c r="AB11" s="51">
        <f t="shared" si="0"/>
        <v>448.26828299995793</v>
      </c>
      <c r="AC11" s="51">
        <f t="shared" si="1"/>
        <v>1682.5549977803794</v>
      </c>
      <c r="AD11" s="51">
        <f t="shared" si="4"/>
        <v>100.31829899999065</v>
      </c>
      <c r="AE11" s="51">
        <f t="shared" si="2"/>
        <v>0.12731204332826868</v>
      </c>
      <c r="AF11" s="51">
        <f t="shared" si="5"/>
        <v>747.8022212357241</v>
      </c>
      <c r="AG11" s="52">
        <f t="shared" si="6"/>
        <v>199.2303479999813</v>
      </c>
      <c r="AI11" s="49"/>
    </row>
    <row r="12" spans="5:35" s="34" customFormat="1" ht="13.5" customHeight="1">
      <c r="E12" s="33"/>
      <c r="V12" s="61" t="s">
        <v>31</v>
      </c>
      <c r="W12" s="61"/>
      <c r="X12" s="61"/>
      <c r="Y12" s="61"/>
      <c r="AA12" s="50">
        <f t="shared" si="3"/>
        <v>2.5</v>
      </c>
      <c r="AB12" s="51">
        <f t="shared" si="0"/>
        <v>472.706604124365</v>
      </c>
      <c r="AC12" s="51">
        <f t="shared" si="1"/>
        <v>1682.590493216328</v>
      </c>
      <c r="AD12" s="51">
        <f t="shared" si="4"/>
        <v>95.322570824873</v>
      </c>
      <c r="AE12" s="51">
        <f t="shared" si="2"/>
        <v>0.15717536213366504</v>
      </c>
      <c r="AF12" s="51">
        <f t="shared" si="5"/>
        <v>673.0361972865312</v>
      </c>
      <c r="AG12" s="52">
        <f t="shared" si="6"/>
        <v>189.082641649746</v>
      </c>
      <c r="AI12" s="49">
        <f>W$10*A96^2+W$11*A96^0.5</f>
        <v>5064.757303333053</v>
      </c>
    </row>
    <row r="13" spans="1:35" s="34" customFormat="1" ht="13.5" customHeight="1">
      <c r="A13" s="33"/>
      <c r="B13" s="33"/>
      <c r="C13" s="33"/>
      <c r="D13" s="33"/>
      <c r="E13" s="33"/>
      <c r="V13" s="43" t="s">
        <v>13</v>
      </c>
      <c r="W13" s="43">
        <f>2*W10*C6+0.5*W11*C6^-0.5</f>
        <v>40.23689270621825</v>
      </c>
      <c r="X13" s="60" t="s">
        <v>22</v>
      </c>
      <c r="Y13" s="60"/>
      <c r="AA13" s="50">
        <f t="shared" si="3"/>
        <v>2.75</v>
      </c>
      <c r="AB13" s="51">
        <f t="shared" si="0"/>
        <v>495.9887533063775</v>
      </c>
      <c r="AC13" s="51">
        <f t="shared" si="1"/>
        <v>1682.633847420383</v>
      </c>
      <c r="AD13" s="51">
        <f t="shared" si="4"/>
        <v>91.03914832843226</v>
      </c>
      <c r="AE13" s="51">
        <f t="shared" si="2"/>
        <v>0.1901821881817347</v>
      </c>
      <c r="AF13" s="51">
        <f t="shared" si="5"/>
        <v>611.866853607412</v>
      </c>
      <c r="AG13" s="52">
        <f t="shared" si="6"/>
        <v>180.35954665686452</v>
      </c>
      <c r="AI13" s="49"/>
    </row>
    <row r="14" spans="1:35" s="34" customFormat="1" ht="13.5" customHeight="1">
      <c r="A14" s="33"/>
      <c r="B14" s="33"/>
      <c r="C14" s="33"/>
      <c r="D14" s="33"/>
      <c r="E14" s="33"/>
      <c r="V14" s="43" t="s">
        <v>11</v>
      </c>
      <c r="W14" s="43">
        <f>W13/(3*C6^2)</f>
        <v>0.008382685980462136</v>
      </c>
      <c r="X14" s="60" t="s">
        <v>16</v>
      </c>
      <c r="Y14" s="60"/>
      <c r="AA14" s="50">
        <f t="shared" si="3"/>
        <v>3</v>
      </c>
      <c r="AB14" s="51">
        <f t="shared" si="0"/>
        <v>518.2727794943222</v>
      </c>
      <c r="AC14" s="51">
        <f t="shared" si="1"/>
        <v>1682.6858462693556</v>
      </c>
      <c r="AD14" s="51">
        <f t="shared" si="4"/>
        <v>87.31629658238705</v>
      </c>
      <c r="AE14" s="51">
        <f t="shared" si="2"/>
        <v>0.22633252147247768</v>
      </c>
      <c r="AF14" s="51">
        <f t="shared" si="5"/>
        <v>560.8952820897853</v>
      </c>
      <c r="AG14" s="52">
        <f t="shared" si="6"/>
        <v>172.7575931647741</v>
      </c>
      <c r="AI14" s="49">
        <f>W$10*A98^2+W$11*A98^0.5</f>
        <v>6265.986323710904</v>
      </c>
    </row>
    <row r="15" spans="5:35" s="34" customFormat="1" ht="13.5" customHeight="1">
      <c r="E15" s="33"/>
      <c r="V15" s="43" t="s">
        <v>12</v>
      </c>
      <c r="W15" s="43">
        <f>C6*C8-W14*C6^3</f>
        <v>1682.4595137478832</v>
      </c>
      <c r="X15" s="60" t="s">
        <v>41</v>
      </c>
      <c r="Y15" s="60"/>
      <c r="AA15" s="50">
        <f t="shared" si="3"/>
        <v>3.25</v>
      </c>
      <c r="AB15" s="51">
        <f t="shared" si="0"/>
        <v>539.6843707199033</v>
      </c>
      <c r="AC15" s="51">
        <f t="shared" si="1"/>
        <v>1682.7472756400562</v>
      </c>
      <c r="AD15" s="51">
        <f t="shared" si="4"/>
        <v>84.04398972613897</v>
      </c>
      <c r="AE15" s="51">
        <f t="shared" si="2"/>
        <v>0.26562636200589396</v>
      </c>
      <c r="AF15" s="51">
        <f t="shared" si="5"/>
        <v>517.7683925046327</v>
      </c>
      <c r="AG15" s="52">
        <f t="shared" si="6"/>
        <v>166.05672945227795</v>
      </c>
      <c r="AI15" s="49"/>
    </row>
    <row r="16" spans="1:35" s="34" customFormat="1" ht="13.5" customHeight="1">
      <c r="A16" s="33"/>
      <c r="B16" s="33"/>
      <c r="C16" s="33"/>
      <c r="D16" s="33"/>
      <c r="E16" s="33"/>
      <c r="AA16" s="50">
        <f t="shared" si="3"/>
        <v>3.5</v>
      </c>
      <c r="AB16" s="51">
        <f t="shared" si="0"/>
        <v>560.3254343560503</v>
      </c>
      <c r="AC16" s="51">
        <f t="shared" si="1"/>
        <v>1682.8189214092954</v>
      </c>
      <c r="AD16" s="51">
        <f t="shared" si="4"/>
        <v>81.14024062229291</v>
      </c>
      <c r="AE16" s="51">
        <f t="shared" si="2"/>
        <v>0.3080637097819835</v>
      </c>
      <c r="AF16" s="51">
        <f t="shared" si="5"/>
        <v>480.8054061169416</v>
      </c>
      <c r="AG16" s="52">
        <f t="shared" si="6"/>
        <v>160.09298124458581</v>
      </c>
      <c r="AI16" s="49">
        <f>W$10*A100^2+W$11*A100^0.5</f>
        <v>7611.001748086121</v>
      </c>
    </row>
    <row r="17" spans="5:33" s="34" customFormat="1" ht="13.5" customHeight="1">
      <c r="E17" s="33"/>
      <c r="AA17" s="50">
        <f t="shared" si="3"/>
        <v>3.75</v>
      </c>
      <c r="AB17" s="51">
        <f t="shared" si="0"/>
        <v>580.2799566896257</v>
      </c>
      <c r="AC17" s="51">
        <f t="shared" si="1"/>
        <v>1682.9015694538841</v>
      </c>
      <c r="AD17" s="51">
        <f t="shared" si="4"/>
        <v>78.54253589195008</v>
      </c>
      <c r="AE17" s="51">
        <f t="shared" si="2"/>
        <v>0.35364456480074635</v>
      </c>
      <c r="AF17" s="51">
        <f t="shared" si="5"/>
        <v>448.7737518543691</v>
      </c>
      <c r="AG17" s="52">
        <f t="shared" si="6"/>
        <v>154.74132178390016</v>
      </c>
    </row>
    <row r="18" spans="5:33" s="34" customFormat="1" ht="13.5" customHeight="1">
      <c r="E18" s="33"/>
      <c r="AA18" s="50">
        <f t="shared" si="3"/>
        <v>4</v>
      </c>
      <c r="AB18" s="51">
        <f t="shared" si="0"/>
        <v>599.6181273332772</v>
      </c>
      <c r="AC18" s="51">
        <f t="shared" si="1"/>
        <v>1682.9960056506327</v>
      </c>
      <c r="AD18" s="51">
        <f t="shared" si="4"/>
        <v>76.20226591665966</v>
      </c>
      <c r="AE18" s="51">
        <f t="shared" si="2"/>
        <v>0.4023689270621825</v>
      </c>
      <c r="AF18" s="51">
        <f t="shared" si="5"/>
        <v>420.7490014126582</v>
      </c>
      <c r="AG18" s="52">
        <f t="shared" si="6"/>
        <v>149.9045318333193</v>
      </c>
    </row>
    <row r="19" spans="5:33" s="34" customFormat="1" ht="13.5" customHeight="1">
      <c r="E19" s="33"/>
      <c r="AA19" s="50">
        <f t="shared" si="3"/>
        <v>4.25</v>
      </c>
      <c r="AB19" s="51">
        <f t="shared" si="0"/>
        <v>618.3993179861925</v>
      </c>
      <c r="AC19" s="51">
        <f t="shared" si="1"/>
        <v>1683.1030158763522</v>
      </c>
      <c r="AD19" s="51">
        <f t="shared" si="4"/>
        <v>74.08098593955205</v>
      </c>
      <c r="AE19" s="51">
        <f t="shared" si="2"/>
        <v>0.454236796566292</v>
      </c>
      <c r="AF19" s="51">
        <f t="shared" si="5"/>
        <v>396.02423902972987</v>
      </c>
      <c r="AG19" s="52">
        <f t="shared" si="6"/>
        <v>145.5057218791041</v>
      </c>
    </row>
    <row r="20" spans="5:33" s="34" customFormat="1" ht="13.5" customHeight="1">
      <c r="E20" s="33"/>
      <c r="AA20" s="50">
        <f t="shared" si="3"/>
        <v>4.5</v>
      </c>
      <c r="AB20" s="51">
        <f t="shared" si="0"/>
        <v>636.6742820336758</v>
      </c>
      <c r="AC20" s="51">
        <f t="shared" si="1"/>
        <v>1683.2233860078527</v>
      </c>
      <c r="AD20" s="51">
        <f t="shared" si="4"/>
        <v>72.14783689263065</v>
      </c>
      <c r="AE20" s="51">
        <f t="shared" si="2"/>
        <v>0.5092481733130747</v>
      </c>
      <c r="AF20" s="51">
        <f t="shared" si="5"/>
        <v>374.0496413350784</v>
      </c>
      <c r="AG20" s="52">
        <f t="shared" si="6"/>
        <v>141.4831737852613</v>
      </c>
    </row>
    <row r="21" spans="27:33" s="34" customFormat="1" ht="13.5" customHeight="1">
      <c r="AA21" s="50">
        <f t="shared" si="3"/>
        <v>4.75</v>
      </c>
      <c r="AB21" s="51">
        <f t="shared" si="0"/>
        <v>654.4868104872643</v>
      </c>
      <c r="AC21" s="51">
        <f t="shared" si="1"/>
        <v>1683.3579019219455</v>
      </c>
      <c r="AD21" s="51">
        <f t="shared" si="4"/>
        <v>70.3777234723436</v>
      </c>
      <c r="AE21" s="51">
        <f t="shared" si="2"/>
        <v>0.5674030573025308</v>
      </c>
      <c r="AF21" s="51">
        <f t="shared" si="5"/>
        <v>354.39113724672535</v>
      </c>
      <c r="AG21" s="52">
        <f t="shared" si="6"/>
        <v>137.7866969446872</v>
      </c>
    </row>
    <row r="22" spans="27:33" s="34" customFormat="1" ht="13.5" customHeight="1">
      <c r="AA22" s="50">
        <f t="shared" si="3"/>
        <v>5</v>
      </c>
      <c r="AB22" s="51">
        <f t="shared" si="0"/>
        <v>671.875</v>
      </c>
      <c r="AC22" s="51">
        <f t="shared" si="1"/>
        <v>1683.5073494954408</v>
      </c>
      <c r="AD22" s="51">
        <f t="shared" si="4"/>
        <v>68.74999999999999</v>
      </c>
      <c r="AE22" s="51">
        <f t="shared" si="2"/>
        <v>0.6287014485346601</v>
      </c>
      <c r="AF22" s="51">
        <f t="shared" si="5"/>
        <v>336.7014698990882</v>
      </c>
      <c r="AG22" s="52">
        <f t="shared" si="6"/>
        <v>134.37499999999997</v>
      </c>
    </row>
    <row r="23" spans="27:33" s="34" customFormat="1" ht="13.5" customHeight="1">
      <c r="AA23" s="50">
        <f aca="true" t="shared" si="7" ref="AA23:AA55">AA22+$C$7</f>
        <v>9</v>
      </c>
      <c r="AB23" s="51">
        <f t="shared" si="0"/>
        <v>911.3021909999159</v>
      </c>
      <c r="AC23" s="51">
        <f t="shared" si="1"/>
        <v>1688.5704918276401</v>
      </c>
      <c r="AD23" s="51">
        <f t="shared" si="4"/>
        <v>53.44039949999532</v>
      </c>
      <c r="AE23" s="51">
        <f t="shared" si="2"/>
        <v>2.036992693252299</v>
      </c>
      <c r="AF23" s="51">
        <f t="shared" si="5"/>
        <v>187.61894353640446</v>
      </c>
      <c r="AG23" s="52">
        <f t="shared" si="6"/>
        <v>101.25579899999065</v>
      </c>
    </row>
    <row r="24" spans="27:33" s="34" customFormat="1" ht="13.5" customHeight="1">
      <c r="AA24" s="50">
        <f t="shared" si="7"/>
        <v>13</v>
      </c>
      <c r="AB24" s="51">
        <f t="shared" si="0"/>
        <v>1110.1760331064731</v>
      </c>
      <c r="AC24" s="51">
        <f t="shared" si="1"/>
        <v>1700.8762748469585</v>
      </c>
      <c r="AD24" s="51">
        <f t="shared" si="4"/>
        <v>46.761578196402816</v>
      </c>
      <c r="AE24" s="51">
        <f t="shared" si="2"/>
        <v>4.250021792094303</v>
      </c>
      <c r="AF24" s="51">
        <f t="shared" si="5"/>
        <v>130.83663652668912</v>
      </c>
      <c r="AG24" s="52">
        <f t="shared" si="6"/>
        <v>85.39815639280563</v>
      </c>
    </row>
    <row r="25" spans="27:33" s="34" customFormat="1" ht="13.5" customHeight="1">
      <c r="AA25" s="50">
        <f t="shared" si="7"/>
        <v>17</v>
      </c>
      <c r="AB25" s="51">
        <f t="shared" si="0"/>
        <v>1289.4809276390515</v>
      </c>
      <c r="AC25" s="51">
        <f t="shared" si="1"/>
        <v>1723.6436499698937</v>
      </c>
      <c r="AD25" s="51">
        <f t="shared" si="4"/>
        <v>43.2384096364427</v>
      </c>
      <c r="AE25" s="51">
        <f t="shared" si="2"/>
        <v>7.267788745060672</v>
      </c>
      <c r="AF25" s="51">
        <f t="shared" si="5"/>
        <v>101.3908029394055</v>
      </c>
      <c r="AG25" s="52">
        <f t="shared" si="6"/>
        <v>75.8518192728854</v>
      </c>
    </row>
    <row r="26" spans="27:33" s="34" customFormat="1" ht="13.5" customHeight="1">
      <c r="AA26" s="50">
        <f t="shared" si="7"/>
        <v>21</v>
      </c>
      <c r="AB26" s="51">
        <f t="shared" si="0"/>
        <v>1458.1351021279463</v>
      </c>
      <c r="AC26" s="51">
        <f t="shared" si="1"/>
        <v>1760.091568612943</v>
      </c>
      <c r="AD26" s="51">
        <f t="shared" si="4"/>
        <v>41.280002431617774</v>
      </c>
      <c r="AE26" s="51">
        <f t="shared" si="2"/>
        <v>11.090293552151406</v>
      </c>
      <c r="AF26" s="51">
        <f t="shared" si="5"/>
        <v>83.81388421966395</v>
      </c>
      <c r="AG26" s="52">
        <f t="shared" si="6"/>
        <v>69.43500486323555</v>
      </c>
    </row>
    <row r="27" spans="1:33" s="34" customFormat="1" ht="13.5" customHeight="1">
      <c r="A27" s="32"/>
      <c r="B27" s="32"/>
      <c r="C27" s="32"/>
      <c r="D27" s="32"/>
      <c r="AA27" s="50">
        <f t="shared" si="7"/>
        <v>25</v>
      </c>
      <c r="AB27" s="51">
        <f t="shared" si="0"/>
        <v>1620.9203183331929</v>
      </c>
      <c r="AC27" s="51">
        <f t="shared" si="1"/>
        <v>1813.438982192604</v>
      </c>
      <c r="AD27" s="51">
        <f t="shared" si="4"/>
        <v>40.23090636666386</v>
      </c>
      <c r="AE27" s="51">
        <f t="shared" si="2"/>
        <v>15.717536213366504</v>
      </c>
      <c r="AF27" s="51">
        <f t="shared" si="5"/>
        <v>72.53755928770416</v>
      </c>
      <c r="AG27" s="52">
        <f t="shared" si="6"/>
        <v>64.83681273332772</v>
      </c>
    </row>
    <row r="28" spans="1:33" s="34" customFormat="1" ht="13.5" customHeight="1">
      <c r="A28" s="32"/>
      <c r="B28" s="32"/>
      <c r="C28" s="32"/>
      <c r="D28" s="32"/>
      <c r="AA28" s="50">
        <f t="shared" si="7"/>
        <v>29</v>
      </c>
      <c r="AB28" s="51">
        <f t="shared" si="0"/>
        <v>1780.7542771723058</v>
      </c>
      <c r="AC28" s="51">
        <f t="shared" si="1"/>
        <v>1886.9048421253742</v>
      </c>
      <c r="AD28" s="51">
        <f t="shared" si="4"/>
        <v>39.76515995124665</v>
      </c>
      <c r="AE28" s="51">
        <f t="shared" si="2"/>
        <v>21.14951672870597</v>
      </c>
      <c r="AF28" s="51">
        <f t="shared" si="5"/>
        <v>65.0656842112198</v>
      </c>
      <c r="AG28" s="52">
        <f t="shared" si="6"/>
        <v>61.405319902493304</v>
      </c>
    </row>
    <row r="29" spans="1:33" s="34" customFormat="1" ht="13.5" customHeight="1">
      <c r="A29" s="32"/>
      <c r="B29" s="32"/>
      <c r="C29" s="32"/>
      <c r="D29" s="32"/>
      <c r="AA29" s="50">
        <f t="shared" si="7"/>
        <v>33</v>
      </c>
      <c r="AB29" s="51">
        <f t="shared" si="0"/>
        <v>1939.5726771553504</v>
      </c>
      <c r="AC29" s="51">
        <f t="shared" si="1"/>
        <v>1983.708099827751</v>
      </c>
      <c r="AD29" s="51">
        <f t="shared" si="4"/>
        <v>39.6999648053841</v>
      </c>
      <c r="AE29" s="51">
        <f t="shared" si="2"/>
        <v>27.3862350981698</v>
      </c>
      <c r="AF29" s="51">
        <f t="shared" si="5"/>
        <v>60.112366661447</v>
      </c>
      <c r="AG29" s="52">
        <f t="shared" si="6"/>
        <v>58.7749296107682</v>
      </c>
    </row>
    <row r="30" spans="1:33" s="34" customFormat="1" ht="13.5" customHeight="1">
      <c r="A30" s="32"/>
      <c r="B30" s="32"/>
      <c r="C30" s="32"/>
      <c r="D30" s="32"/>
      <c r="AA30" s="50">
        <f t="shared" si="7"/>
        <v>37</v>
      </c>
      <c r="AB30" s="51">
        <f t="shared" si="0"/>
        <v>2098.737734498059</v>
      </c>
      <c r="AC30" s="51">
        <f t="shared" si="1"/>
        <v>2107.067706716232</v>
      </c>
      <c r="AD30" s="51">
        <f t="shared" si="4"/>
        <v>39.92382073646026</v>
      </c>
      <c r="AE30" s="51">
        <f t="shared" si="2"/>
        <v>34.42769132175799</v>
      </c>
      <c r="AF30" s="51">
        <f t="shared" si="5"/>
        <v>56.94777585719545</v>
      </c>
      <c r="AG30" s="52">
        <f t="shared" si="6"/>
        <v>56.722641472920515</v>
      </c>
    </row>
    <row r="31" spans="27:33" s="32" customFormat="1" ht="13.5" customHeight="1">
      <c r="AA31" s="50">
        <f t="shared" si="7"/>
        <v>41</v>
      </c>
      <c r="AB31" s="51">
        <f t="shared" si="0"/>
        <v>2259.2511417701803</v>
      </c>
      <c r="AC31" s="51">
        <f t="shared" si="1"/>
        <v>2260.202614207314</v>
      </c>
      <c r="AD31" s="51">
        <f t="shared" si="4"/>
        <v>40.364343192319275</v>
      </c>
      <c r="AE31" s="51">
        <f t="shared" si="2"/>
        <v>42.27388539947055</v>
      </c>
      <c r="AF31" s="51">
        <f t="shared" si="5"/>
        <v>55.126893029446684</v>
      </c>
      <c r="AG31" s="52">
        <f t="shared" si="6"/>
        <v>55.10368638463855</v>
      </c>
    </row>
    <row r="32" spans="27:33" s="32" customFormat="1" ht="13.5" customHeight="1">
      <c r="AA32" s="50">
        <f t="shared" si="7"/>
        <v>45</v>
      </c>
      <c r="AB32" s="51">
        <f t="shared" si="0"/>
        <v>2421.875</v>
      </c>
      <c r="AC32" s="51">
        <f t="shared" si="1"/>
        <v>2446.3317737174953</v>
      </c>
      <c r="AD32" s="51">
        <f t="shared" si="4"/>
        <v>40.97222222222222</v>
      </c>
      <c r="AE32" s="51">
        <f t="shared" si="2"/>
        <v>50.92481733130747</v>
      </c>
      <c r="AF32" s="51">
        <f t="shared" si="5"/>
        <v>54.36292830483323</v>
      </c>
      <c r="AG32" s="52">
        <f t="shared" si="6"/>
        <v>53.81944444444444</v>
      </c>
    </row>
    <row r="33" spans="27:33" s="32" customFormat="1" ht="13.5" customHeight="1">
      <c r="AA33" s="50">
        <f t="shared" si="7"/>
        <v>49</v>
      </c>
      <c r="AB33" s="51">
        <f t="shared" si="0"/>
        <v>2587.205112333137</v>
      </c>
      <c r="AC33" s="51">
        <f t="shared" si="1"/>
        <v>2668.674136663273</v>
      </c>
      <c r="AD33" s="51">
        <f t="shared" si="4"/>
        <v>41.712552166664665</v>
      </c>
      <c r="AE33" s="51">
        <f t="shared" si="2"/>
        <v>60.380487117268764</v>
      </c>
      <c r="AF33" s="51">
        <f t="shared" si="5"/>
        <v>54.46273748292394</v>
      </c>
      <c r="AG33" s="52">
        <f t="shared" si="6"/>
        <v>52.80010433332932</v>
      </c>
    </row>
    <row r="34" spans="27:33" s="32" customFormat="1" ht="13.5" customHeight="1">
      <c r="AA34" s="50">
        <f t="shared" si="7"/>
        <v>53</v>
      </c>
      <c r="AB34" s="51">
        <f aca="true" t="shared" si="8" ref="AB34:AB55">W$10*AA34^2+W$11*AA34^0.5</f>
        <v>2755.7177461466276</v>
      </c>
      <c r="AC34" s="51">
        <f aca="true" t="shared" si="9" ref="AC34:AC55">W$14*AA34^3+W$15</f>
        <v>2930.4486544611445</v>
      </c>
      <c r="AD34" s="51">
        <f t="shared" si="4"/>
        <v>42.559837227798376</v>
      </c>
      <c r="AE34" s="51">
        <f aca="true" t="shared" si="10" ref="AE34:AE55">3*W$14*AA34^2</f>
        <v>70.64089475735442</v>
      </c>
      <c r="AF34" s="51">
        <f t="shared" si="5"/>
        <v>55.29148404643669</v>
      </c>
      <c r="AG34" s="52">
        <f t="shared" si="6"/>
        <v>51.99467445559675</v>
      </c>
    </row>
    <row r="35" spans="27:33" s="32" customFormat="1" ht="13.5" customHeight="1">
      <c r="AA35" s="50">
        <f t="shared" si="7"/>
        <v>57</v>
      </c>
      <c r="AB35" s="51">
        <f t="shared" si="8"/>
        <v>2927.800735484551</v>
      </c>
      <c r="AC35" s="51">
        <f t="shared" si="9"/>
        <v>3234.874278527607</v>
      </c>
      <c r="AD35" s="51">
        <f aca="true" t="shared" si="11" ref="AD35:AD55">2*W$10*AA35+0.5*W$11*AA35^-0.5</f>
        <v>43.494962591969745</v>
      </c>
      <c r="AE35" s="51">
        <f t="shared" si="10"/>
        <v>81.70604025156445</v>
      </c>
      <c r="AF35" s="51">
        <f aca="true" t="shared" si="12" ref="AF35:AF55">W$14*AA35^2+W$15/AA35</f>
        <v>56.75218032504574</v>
      </c>
      <c r="AG35" s="52">
        <f aca="true" t="shared" si="13" ref="AG35:AG55">W$10*AA35+W$11*AA35^-0.5</f>
        <v>51.36492518393949</v>
      </c>
    </row>
    <row r="36" spans="27:33" s="32" customFormat="1" ht="13.5" customHeight="1">
      <c r="AA36" s="50">
        <f t="shared" si="7"/>
        <v>61</v>
      </c>
      <c r="AB36" s="51">
        <f t="shared" si="8"/>
        <v>3103.774892876397</v>
      </c>
      <c r="AC36" s="51">
        <f t="shared" si="9"/>
        <v>3585.1699602791596</v>
      </c>
      <c r="AD36" s="51">
        <f t="shared" si="11"/>
        <v>44.50327781046227</v>
      </c>
      <c r="AE36" s="51">
        <f t="shared" si="10"/>
        <v>93.57592359989883</v>
      </c>
      <c r="AF36" s="51">
        <f t="shared" si="12"/>
        <v>58.77327803736327</v>
      </c>
      <c r="AG36" s="52">
        <f t="shared" si="13"/>
        <v>50.881555620924544</v>
      </c>
    </row>
    <row r="37" spans="27:33" s="32" customFormat="1" ht="13.5" customHeight="1">
      <c r="AA37" s="50">
        <f t="shared" si="7"/>
        <v>65</v>
      </c>
      <c r="AB37" s="51">
        <f t="shared" si="8"/>
        <v>3283.909183642659</v>
      </c>
      <c r="AC37" s="51">
        <f t="shared" si="9"/>
        <v>3984.5546511322973</v>
      </c>
      <c r="AD37" s="51">
        <f t="shared" si="11"/>
        <v>45.57333987417431</v>
      </c>
      <c r="AE37" s="51">
        <f t="shared" si="10"/>
        <v>106.25054480235757</v>
      </c>
      <c r="AF37" s="51">
        <f t="shared" si="12"/>
        <v>61.300840786650724</v>
      </c>
      <c r="AG37" s="52">
        <f t="shared" si="13"/>
        <v>50.5216797483486</v>
      </c>
    </row>
    <row r="38" spans="27:33" s="32" customFormat="1" ht="13.5" customHeight="1">
      <c r="AA38" s="50">
        <f t="shared" si="7"/>
        <v>69</v>
      </c>
      <c r="AB38" s="51">
        <f t="shared" si="8"/>
        <v>3468.431749467561</v>
      </c>
      <c r="AC38" s="51">
        <f t="shared" si="9"/>
        <v>4436.24730250352</v>
      </c>
      <c r="AD38" s="51">
        <f t="shared" si="11"/>
        <v>46.696063401938844</v>
      </c>
      <c r="AE38" s="51">
        <f t="shared" si="10"/>
        <v>119.72990385894069</v>
      </c>
      <c r="AF38" s="51">
        <f t="shared" si="12"/>
        <v>64.29343916671766</v>
      </c>
      <c r="AG38" s="52">
        <f t="shared" si="13"/>
        <v>50.267126803877694</v>
      </c>
    </row>
    <row r="39" spans="27:33" s="32" customFormat="1" ht="13.5" customHeight="1">
      <c r="AA39" s="50">
        <f t="shared" si="7"/>
        <v>73</v>
      </c>
      <c r="AB39" s="51">
        <f t="shared" si="8"/>
        <v>3657.5380899390398</v>
      </c>
      <c r="AC39" s="51">
        <f t="shared" si="9"/>
        <v>4943.4668658093215</v>
      </c>
      <c r="AD39" s="51">
        <f t="shared" si="11"/>
        <v>47.864130753007124</v>
      </c>
      <c r="AE39" s="51">
        <f t="shared" si="10"/>
        <v>134.01400076964816</v>
      </c>
      <c r="AF39" s="51">
        <f t="shared" si="12"/>
        <v>67.7187241891688</v>
      </c>
      <c r="AG39" s="52">
        <f t="shared" si="13"/>
        <v>50.10326150601425</v>
      </c>
    </row>
    <row r="40" spans="27:33" s="32" customFormat="1" ht="13.5" customHeight="1">
      <c r="AA40" s="50">
        <f t="shared" si="7"/>
        <v>77</v>
      </c>
      <c r="AB40" s="51">
        <f t="shared" si="8"/>
        <v>3851.3972493798115</v>
      </c>
      <c r="AC40" s="51">
        <f t="shared" si="9"/>
        <v>5509.432292466203</v>
      </c>
      <c r="AD40" s="51">
        <f t="shared" si="11"/>
        <v>49.07157304792085</v>
      </c>
      <c r="AE40" s="51">
        <f t="shared" si="10"/>
        <v>149.10283553448002</v>
      </c>
      <c r="AF40" s="51">
        <f t="shared" si="12"/>
        <v>71.55106873332733</v>
      </c>
      <c r="AG40" s="52">
        <f t="shared" si="13"/>
        <v>50.0181460958417</v>
      </c>
    </row>
    <row r="41" spans="27:33" s="32" customFormat="1" ht="13.5" customHeight="1">
      <c r="AA41" s="50">
        <f t="shared" si="7"/>
        <v>81</v>
      </c>
      <c r="AB41" s="51">
        <f t="shared" si="8"/>
        <v>4050.1565729997474</v>
      </c>
      <c r="AC41" s="51">
        <f t="shared" si="9"/>
        <v>6137.36253389066</v>
      </c>
      <c r="AD41" s="51">
        <f t="shared" si="11"/>
        <v>50.31346649999844</v>
      </c>
      <c r="AE41" s="51">
        <f t="shared" si="10"/>
        <v>164.99640815343622</v>
      </c>
      <c r="AF41" s="51">
        <f t="shared" si="12"/>
        <v>75.76990782581063</v>
      </c>
      <c r="AG41" s="52">
        <f t="shared" si="13"/>
        <v>50.00193299999688</v>
      </c>
    </row>
    <row r="42" spans="27:33" s="32" customFormat="1" ht="13.5" customHeight="1">
      <c r="AA42" s="50">
        <f t="shared" si="7"/>
        <v>85</v>
      </c>
      <c r="AB42" s="51">
        <f t="shared" si="8"/>
        <v>4253.94541707844</v>
      </c>
      <c r="AC42" s="51">
        <f t="shared" si="9"/>
        <v>6830.4765414991925</v>
      </c>
      <c r="AD42" s="51">
        <f t="shared" si="11"/>
        <v>51.585708335755534</v>
      </c>
      <c r="AE42" s="51">
        <f t="shared" si="10"/>
        <v>181.6947186265168</v>
      </c>
      <c r="AF42" s="51">
        <f t="shared" si="12"/>
        <v>80.35854754704933</v>
      </c>
      <c r="AG42" s="52">
        <f t="shared" si="13"/>
        <v>50.04641667151106</v>
      </c>
    </row>
    <row r="43" spans="27:33" s="32" customFormat="1" ht="13.5" customHeight="1">
      <c r="AA43" s="50">
        <f t="shared" si="7"/>
        <v>89</v>
      </c>
      <c r="AB43" s="51">
        <f t="shared" si="8"/>
        <v>4462.878081297198</v>
      </c>
      <c r="AC43" s="51">
        <f t="shared" si="9"/>
        <v>7591.993266708294</v>
      </c>
      <c r="AD43" s="51">
        <f t="shared" si="11"/>
        <v>52.88484877133258</v>
      </c>
      <c r="AE43" s="51">
        <f t="shared" si="10"/>
        <v>199.19776695372173</v>
      </c>
      <c r="AF43" s="51">
        <f t="shared" si="12"/>
        <v>85.30329513155388</v>
      </c>
      <c r="AG43" s="52">
        <f t="shared" si="13"/>
        <v>50.14469754266515</v>
      </c>
    </row>
    <row r="44" spans="27:33" s="32" customFormat="1" ht="13.5" customHeight="1">
      <c r="AA44" s="50">
        <f t="shared" si="7"/>
        <v>93</v>
      </c>
      <c r="AB44" s="51">
        <f t="shared" si="8"/>
        <v>4677.056153713043</v>
      </c>
      <c r="AC44" s="51">
        <f t="shared" si="9"/>
        <v>8425.131660934465</v>
      </c>
      <c r="AD44" s="51">
        <f t="shared" si="11"/>
        <v>54.20796319200561</v>
      </c>
      <c r="AE44" s="51">
        <f t="shared" si="10"/>
        <v>217.50555313505103</v>
      </c>
      <c r="AF44" s="51">
        <f t="shared" si="12"/>
        <v>90.59281355843513</v>
      </c>
      <c r="AG44" s="52">
        <f t="shared" si="13"/>
        <v>50.290926384011215</v>
      </c>
    </row>
    <row r="45" spans="27:33" s="32" customFormat="1" ht="13.5" customHeight="1">
      <c r="AA45" s="50">
        <f t="shared" si="7"/>
        <v>97</v>
      </c>
      <c r="AB45" s="51">
        <f t="shared" si="8"/>
        <v>4896.5704060726985</v>
      </c>
      <c r="AC45" s="51">
        <f t="shared" si="9"/>
        <v>9333.110675594202</v>
      </c>
      <c r="AD45" s="51">
        <f t="shared" si="11"/>
        <v>55.55255363955</v>
      </c>
      <c r="AE45" s="51">
        <f t="shared" si="10"/>
        <v>236.6180771705047</v>
      </c>
      <c r="AF45" s="51">
        <f t="shared" si="12"/>
        <v>96.21763583086806</v>
      </c>
      <c r="AG45" s="52">
        <f t="shared" si="13"/>
        <v>50.48010727909999</v>
      </c>
    </row>
    <row r="46" spans="27:33" s="32" customFormat="1" ht="13.5" customHeight="1">
      <c r="AA46" s="50">
        <f t="shared" si="7"/>
        <v>101</v>
      </c>
      <c r="AB46" s="51">
        <f t="shared" si="8"/>
        <v>5121.502340565898</v>
      </c>
      <c r="AC46" s="51">
        <f t="shared" si="9"/>
        <v>10319.149262104002</v>
      </c>
      <c r="AD46" s="51">
        <f t="shared" si="11"/>
        <v>56.9164719829995</v>
      </c>
      <c r="AE46" s="51">
        <f t="shared" si="10"/>
        <v>256.5353390600827</v>
      </c>
      <c r="AF46" s="51">
        <f t="shared" si="12"/>
        <v>102.16979467429707</v>
      </c>
      <c r="AG46" s="52">
        <f t="shared" si="13"/>
        <v>50.707943965998986</v>
      </c>
    </row>
    <row r="47" spans="27:33" s="32" customFormat="1" ht="13.5" customHeight="1">
      <c r="AA47" s="50">
        <f t="shared" si="7"/>
        <v>105</v>
      </c>
      <c r="AB47" s="51">
        <f t="shared" si="8"/>
        <v>5351.925463303893</v>
      </c>
      <c r="AC47" s="51">
        <f t="shared" si="9"/>
        <v>11386.466371880362</v>
      </c>
      <c r="AD47" s="51">
        <f t="shared" si="11"/>
        <v>58.29785934906616</v>
      </c>
      <c r="AE47" s="51">
        <f t="shared" si="10"/>
        <v>277.25733880378516</v>
      </c>
      <c r="AF47" s="51">
        <f t="shared" si="12"/>
        <v>108.44253687505108</v>
      </c>
      <c r="AG47" s="52">
        <f t="shared" si="13"/>
        <v>50.970718698132316</v>
      </c>
    </row>
    <row r="48" spans="27:33" s="32" customFormat="1" ht="13.5" customHeight="1">
      <c r="AA48" s="50">
        <f t="shared" si="7"/>
        <v>109</v>
      </c>
      <c r="AB48" s="51">
        <f t="shared" si="8"/>
        <v>5587.906341314334</v>
      </c>
      <c r="AC48" s="51">
        <f t="shared" si="9"/>
        <v>12538.280956339782</v>
      </c>
      <c r="AD48" s="51">
        <f t="shared" si="11"/>
        <v>59.695097895937316</v>
      </c>
      <c r="AE48" s="51">
        <f t="shared" si="10"/>
        <v>298.7840764016119</v>
      </c>
      <c r="AF48" s="51">
        <f t="shared" si="12"/>
        <v>115.03010051687875</v>
      </c>
      <c r="AG48" s="52">
        <f t="shared" si="13"/>
        <v>51.26519579187462</v>
      </c>
    </row>
    <row r="49" spans="27:33" s="32" customFormat="1" ht="13.5" customHeight="1">
      <c r="AA49" s="50">
        <f t="shared" si="7"/>
        <v>113</v>
      </c>
      <c r="AB49" s="51">
        <f t="shared" si="8"/>
        <v>5829.505486401256</v>
      </c>
      <c r="AC49" s="51">
        <f t="shared" si="9"/>
        <v>13777.811966898757</v>
      </c>
      <c r="AD49" s="51">
        <f t="shared" si="11"/>
        <v>61.106772063722374</v>
      </c>
      <c r="AE49" s="51">
        <f t="shared" si="10"/>
        <v>321.11555185356303</v>
      </c>
      <c r="AF49" s="51">
        <f t="shared" si="12"/>
        <v>121.92753953007751</v>
      </c>
      <c r="AG49" s="52">
        <f t="shared" si="13"/>
        <v>51.58854412744475</v>
      </c>
    </row>
    <row r="50" spans="27:33" s="32" customFormat="1" ht="13.5" customHeight="1">
      <c r="AA50" s="50">
        <f t="shared" si="7"/>
        <v>117</v>
      </c>
      <c r="AB50" s="51">
        <f t="shared" si="8"/>
        <v>6076.778099319419</v>
      </c>
      <c r="AC50" s="51">
        <f t="shared" si="9"/>
        <v>15108.278354973785</v>
      </c>
      <c r="AD50" s="51">
        <f t="shared" si="11"/>
        <v>62.53163717657871</v>
      </c>
      <c r="AE50" s="51">
        <f t="shared" si="10"/>
        <v>344.2517651596385</v>
      </c>
      <c r="AF50" s="51">
        <f t="shared" si="12"/>
        <v>129.1305842305452</v>
      </c>
      <c r="AG50" s="52">
        <f t="shared" si="13"/>
        <v>51.93827435315743</v>
      </c>
    </row>
    <row r="51" spans="27:33" s="32" customFormat="1" ht="13.5" customHeight="1">
      <c r="AA51" s="50">
        <f t="shared" si="7"/>
        <v>121</v>
      </c>
      <c r="AB51" s="51">
        <f t="shared" si="8"/>
        <v>6329.774700333024</v>
      </c>
      <c r="AC51" s="51">
        <f t="shared" si="9"/>
        <v>16532.899071981366</v>
      </c>
      <c r="AD51" s="51">
        <f t="shared" si="11"/>
        <v>63.96859380302903</v>
      </c>
      <c r="AE51" s="51">
        <f t="shared" si="10"/>
        <v>368.1927163198384</v>
      </c>
      <c r="AF51" s="51">
        <f t="shared" si="12"/>
        <v>136.63552952050713</v>
      </c>
      <c r="AG51" s="52">
        <f t="shared" si="13"/>
        <v>52.31218760605806</v>
      </c>
    </row>
    <row r="52" spans="27:33" s="32" customFormat="1" ht="13.5" customHeight="1">
      <c r="AA52" s="50">
        <f t="shared" si="7"/>
        <v>125</v>
      </c>
      <c r="AB52" s="51">
        <f t="shared" si="8"/>
        <v>6588.541666666666</v>
      </c>
      <c r="AC52" s="51">
        <f t="shared" si="9"/>
        <v>18054.89306933799</v>
      </c>
      <c r="AD52" s="51">
        <f t="shared" si="11"/>
        <v>65.41666666666667</v>
      </c>
      <c r="AE52" s="51">
        <f t="shared" si="10"/>
        <v>392.9384053341626</v>
      </c>
      <c r="AF52" s="51">
        <f t="shared" si="12"/>
        <v>144.43914455470394</v>
      </c>
      <c r="AG52" s="52">
        <f t="shared" si="13"/>
        <v>52.70833333333333</v>
      </c>
    </row>
    <row r="53" spans="27:33" s="32" customFormat="1" ht="13.5" customHeight="1">
      <c r="AA53" s="50">
        <f t="shared" si="7"/>
        <v>129</v>
      </c>
      <c r="AB53" s="51">
        <f t="shared" si="8"/>
        <v>6853.121693120078</v>
      </c>
      <c r="AC53" s="51">
        <f t="shared" si="9"/>
        <v>19677.479298460166</v>
      </c>
      <c r="AD53" s="51">
        <f t="shared" si="11"/>
        <v>66.87498718263596</v>
      </c>
      <c r="AE53" s="51">
        <f t="shared" si="10"/>
        <v>418.4888322026112</v>
      </c>
      <c r="AF53" s="51">
        <f t="shared" si="12"/>
        <v>152.5385992128695</v>
      </c>
      <c r="AG53" s="52">
        <f t="shared" si="13"/>
        <v>53.124974365271925</v>
      </c>
    </row>
    <row r="54" spans="27:33" s="32" customFormat="1" ht="13.5" customHeight="1">
      <c r="AA54" s="50">
        <f t="shared" si="7"/>
        <v>133</v>
      </c>
      <c r="AB54" s="51">
        <f t="shared" si="8"/>
        <v>7123.5541888607</v>
      </c>
      <c r="AC54" s="51">
        <f t="shared" si="9"/>
        <v>21403.87671076438</v>
      </c>
      <c r="AD54" s="51">
        <f t="shared" si="11"/>
        <v>68.34277890549136</v>
      </c>
      <c r="AE54" s="51">
        <f t="shared" si="10"/>
        <v>444.8439969251842</v>
      </c>
      <c r="AF54" s="51">
        <f t="shared" si="12"/>
        <v>160.9314038403337</v>
      </c>
      <c r="AG54" s="52">
        <f t="shared" si="13"/>
        <v>53.56055781098271</v>
      </c>
    </row>
    <row r="55" spans="27:33" s="32" customFormat="1" ht="13.5" customHeight="1">
      <c r="AA55" s="50">
        <f t="shared" si="7"/>
        <v>137</v>
      </c>
      <c r="AB55" s="51">
        <f t="shared" si="8"/>
        <v>7399.875620880641</v>
      </c>
      <c r="AC55" s="51">
        <f t="shared" si="9"/>
        <v>23237.304257667136</v>
      </c>
      <c r="AD55" s="51">
        <f t="shared" si="11"/>
        <v>69.81934533168118</v>
      </c>
      <c r="AE55" s="51">
        <f t="shared" si="10"/>
        <v>472.0038995018815</v>
      </c>
      <c r="AF55" s="51">
        <f t="shared" si="12"/>
        <v>169.6153595450156</v>
      </c>
      <c r="AG55" s="52">
        <f t="shared" si="13"/>
        <v>54.01369066336234</v>
      </c>
    </row>
    <row r="56" s="32" customFormat="1" ht="13.5" customHeight="1"/>
    <row r="57" s="32" customFormat="1" ht="13.5" customHeight="1"/>
    <row r="58" s="32" customFormat="1" ht="13.5" customHeight="1"/>
    <row r="59" s="32" customFormat="1" ht="13.5" customHeight="1"/>
    <row r="60" s="32" customFormat="1" ht="13.5" customHeight="1"/>
    <row r="61" s="32" customFormat="1" ht="13.5" customHeight="1"/>
    <row r="62" s="32" customFormat="1" ht="13.5" customHeight="1"/>
    <row r="63" s="32" customFormat="1" ht="13.5" customHeight="1"/>
    <row r="64" s="32" customFormat="1" ht="13.5" customHeight="1"/>
    <row r="65" spans="1:4" s="32" customFormat="1" ht="13.5" customHeight="1">
      <c r="A65" s="16"/>
      <c r="B65" s="16"/>
      <c r="C65" s="16"/>
      <c r="D65" s="16"/>
    </row>
    <row r="66" spans="1:38" ht="13.5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</row>
    <row r="67" spans="1:38" ht="13.5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</row>
    <row r="68" spans="1:38" ht="13.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</row>
    <row r="69" spans="1:38" ht="13.5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</row>
    <row r="70" spans="1:38" ht="13.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</row>
    <row r="71" spans="1:38" ht="13.5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</row>
    <row r="72" spans="1:38" ht="13.5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</row>
    <row r="73" spans="1:38" ht="13.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</row>
    <row r="74" spans="1:38" ht="13.5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</row>
    <row r="75" spans="1:38" ht="13.5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</row>
    <row r="76" spans="1:38" ht="13.5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</row>
    <row r="77" spans="1:38" ht="13.5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</row>
    <row r="78" spans="1:38" ht="13.5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</row>
    <row r="79" spans="1:38" ht="13.5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</row>
    <row r="80" spans="1:38" ht="13.5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</row>
    <row r="81" spans="1:38" ht="13.5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</row>
    <row r="82" spans="1:38" ht="13.5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</row>
    <row r="83" spans="1:38" ht="13.5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</row>
    <row r="84" spans="1:38" ht="13.5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</row>
    <row r="85" spans="1:38" ht="13.5" customHeight="1">
      <c r="A85" s="15" t="s">
        <v>38</v>
      </c>
      <c r="B85" s="15" t="s">
        <v>7</v>
      </c>
      <c r="C85" s="15" t="s">
        <v>21</v>
      </c>
      <c r="D85" s="15" t="s">
        <v>4</v>
      </c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</row>
    <row r="86" spans="1:38" ht="13.5" customHeight="1">
      <c r="A86" s="15">
        <v>0</v>
      </c>
      <c r="B86" s="15"/>
      <c r="C86" s="15"/>
      <c r="D86" s="15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</row>
    <row r="87" spans="1:38" ht="13.5" customHeight="1">
      <c r="A87" s="15"/>
      <c r="B87" s="15"/>
      <c r="C87" s="15"/>
      <c r="D87" s="15">
        <f>(AI4-AI2)/(A88-A86)</f>
        <v>70.83333333333333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</row>
    <row r="88" spans="1:38" ht="13.5" customHeight="1">
      <c r="A88" s="15">
        <f>A86+5*C$7</f>
        <v>20</v>
      </c>
      <c r="B88" s="15">
        <f>AI4/A88</f>
        <v>70.83333333333333</v>
      </c>
      <c r="C88" s="15">
        <f>2*W$10*A88+0.5*W$11*A88^-0.5</f>
        <v>41.666666666666664</v>
      </c>
      <c r="D88" s="15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</row>
    <row r="89" spans="1:38" ht="13.5" customHeight="1">
      <c r="A89" s="15"/>
      <c r="B89" s="15"/>
      <c r="C89" s="15"/>
      <c r="D89" s="15">
        <f>(AI6-AI4)/(A90-A88)</f>
        <v>40.11423749153969</v>
      </c>
      <c r="E89" s="15" t="s">
        <v>6</v>
      </c>
      <c r="F89" s="15" t="s">
        <v>27</v>
      </c>
      <c r="G89" s="15" t="s">
        <v>5</v>
      </c>
      <c r="H89" s="15" t="s">
        <v>3</v>
      </c>
      <c r="I89" s="17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</row>
    <row r="90" spans="1:38" ht="13.5" customHeight="1">
      <c r="A90" s="15">
        <f>A88+5*C$7</f>
        <v>40</v>
      </c>
      <c r="B90" s="15">
        <f>AI6/A90</f>
        <v>55.473785412436506</v>
      </c>
      <c r="C90" s="15">
        <f>2*W$10*A90+0.5*W$11*A90^-0.5</f>
        <v>40.23689270621825</v>
      </c>
      <c r="D90" s="15"/>
      <c r="E90" s="15"/>
      <c r="F90" s="15">
        <f>W$14*3*A86^2</f>
        <v>0</v>
      </c>
      <c r="G90" s="15"/>
      <c r="H90" s="15">
        <f>W$14*A86^3+W$15</f>
        <v>1682.4595137478832</v>
      </c>
      <c r="I90" s="17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</row>
    <row r="91" spans="1:38" ht="13.5" customHeight="1">
      <c r="A91" s="15"/>
      <c r="B91" s="15"/>
      <c r="C91" s="15"/>
      <c r="D91" s="15">
        <f>(AI8-AI6)/(A92-A90)</f>
        <v>42.022483013052124</v>
      </c>
      <c r="E91" s="15"/>
      <c r="F91" s="15"/>
      <c r="G91" s="15">
        <f>(H92-H90)/(A88-A86)</f>
        <v>3.353074392184851</v>
      </c>
      <c r="H91" s="15"/>
      <c r="I91" s="17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</row>
    <row r="92" spans="1:38" ht="13.5" customHeight="1">
      <c r="A92" s="15">
        <f>A90+5*C$7</f>
        <v>60</v>
      </c>
      <c r="B92" s="15">
        <f>AI8/A92</f>
        <v>50.99001794597505</v>
      </c>
      <c r="C92" s="15">
        <f>2*W$10*A92+0.5*W$11*A92^-0.5</f>
        <v>44.24500897298752</v>
      </c>
      <c r="D92" s="15"/>
      <c r="E92" s="15">
        <f>W$14*A88^2+W$15/A88</f>
        <v>87.47605007957901</v>
      </c>
      <c r="F92" s="15">
        <f>W$14*3*A88^2</f>
        <v>10.059223176554562</v>
      </c>
      <c r="G92" s="15"/>
      <c r="H92" s="15">
        <f>W$14*A88^3+W$15</f>
        <v>1749.5210015915802</v>
      </c>
      <c r="I92" s="17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</row>
    <row r="93" spans="1:38" ht="13.5" customHeight="1">
      <c r="A93" s="15"/>
      <c r="B93" s="15"/>
      <c r="C93" s="15"/>
      <c r="D93" s="15">
        <f>(AI10-AI8)/(A94-A92)</f>
        <v>47.029946162074864</v>
      </c>
      <c r="E93" s="15"/>
      <c r="F93" s="15"/>
      <c r="G93" s="15">
        <f>(H94-H92)/(A90-A88)</f>
        <v>23.47152074529398</v>
      </c>
      <c r="H93" s="15"/>
      <c r="I93" s="17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</row>
    <row r="94" spans="1:38" ht="13.5" customHeight="1">
      <c r="A94" s="15">
        <f>A92+5*C$7</f>
        <v>80</v>
      </c>
      <c r="B94" s="15">
        <f>AI10/A94</f>
        <v>50</v>
      </c>
      <c r="C94" s="15">
        <f>2*W$10*A94+0.5*W$11*A94^-0.5</f>
        <v>50</v>
      </c>
      <c r="D94" s="15"/>
      <c r="E94" s="15">
        <f>W$14*A90^2+W$15/A90</f>
        <v>55.4737854124365</v>
      </c>
      <c r="F94" s="15">
        <f>W$14*3*A90^2</f>
        <v>40.23689270621825</v>
      </c>
      <c r="G94" s="15"/>
      <c r="H94" s="15">
        <f>W$14*A90^3+W$15</f>
        <v>2218.95141649746</v>
      </c>
      <c r="I94" s="17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</row>
    <row r="95" spans="1:38" ht="13.5" customHeight="1">
      <c r="A95" s="15"/>
      <c r="B95" s="15"/>
      <c r="C95" s="15"/>
      <c r="D95" s="15">
        <f>(AI12-AI10)/(A96-A94)</f>
        <v>53.23786516665264</v>
      </c>
      <c r="E95" s="15"/>
      <c r="F95" s="15"/>
      <c r="G95" s="15">
        <f>(H96-H94)/(A92-A90)</f>
        <v>63.70841345151225</v>
      </c>
      <c r="H95" s="15"/>
      <c r="I95" s="17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</row>
    <row r="96" spans="1:38" ht="13.5" customHeight="1">
      <c r="A96" s="15">
        <f>A94+5*C$7</f>
        <v>100</v>
      </c>
      <c r="B96" s="15">
        <f>AI12/A96</f>
        <v>50.64757303333053</v>
      </c>
      <c r="C96" s="15">
        <f>2*W$10*A96+0.5*W$11*A96^-0.5</f>
        <v>56.573786516665265</v>
      </c>
      <c r="D96" s="15"/>
      <c r="E96" s="15">
        <f>W$14*A92^2+W$15/A92</f>
        <v>58.21866142546175</v>
      </c>
      <c r="F96" s="15">
        <f>W$14*3*A92^2</f>
        <v>90.53300858899107</v>
      </c>
      <c r="G96" s="15"/>
      <c r="H96" s="15">
        <f>W$14*A92^3+W$15</f>
        <v>3493.119685527705</v>
      </c>
      <c r="I96" s="17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</row>
    <row r="97" spans="1:38" ht="13.5" customHeight="1">
      <c r="A97" s="15"/>
      <c r="B97" s="15"/>
      <c r="C97" s="15"/>
      <c r="D97" s="15">
        <f>(AI14-AI12)/(A98-A96)</f>
        <v>60.061451018892555</v>
      </c>
      <c r="E97" s="15"/>
      <c r="F97" s="15"/>
      <c r="G97" s="15">
        <f>(H98-H96)/(A94-A92)</f>
        <v>124.06375251083963</v>
      </c>
      <c r="H97" s="15"/>
      <c r="I97" s="17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</row>
    <row r="98" spans="1:38" ht="13.5" customHeight="1">
      <c r="A98" s="15">
        <f>A96+5*C$7</f>
        <v>120</v>
      </c>
      <c r="B98" s="15">
        <f>AI14/A98</f>
        <v>52.21655269759086</v>
      </c>
      <c r="C98" s="15">
        <f>2*W$10*A98+0.5*W$11*A98^-0.5</f>
        <v>63.60827634879543</v>
      </c>
      <c r="D98" s="15"/>
      <c r="E98" s="15">
        <f>W$14*A94^2+W$15/A94</f>
        <v>74.67993419680622</v>
      </c>
      <c r="F98" s="15">
        <f>W$14*3*A94^2</f>
        <v>160.947570824873</v>
      </c>
      <c r="G98" s="15"/>
      <c r="H98" s="15">
        <f>W$14*A94^3+W$15</f>
        <v>5974.394735744498</v>
      </c>
      <c r="I98" s="17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</row>
    <row r="99" spans="1:38" ht="13.5" customHeight="1">
      <c r="A99" s="15"/>
      <c r="B99" s="15"/>
      <c r="C99" s="15"/>
      <c r="D99" s="15">
        <f>(AI16-AI14)/(A100-A98)</f>
        <v>67.25077121876083</v>
      </c>
      <c r="E99" s="15"/>
      <c r="F99" s="15"/>
      <c r="G99" s="15">
        <f>(H100-H98)/(A96-A94)</f>
        <v>204.53753792327606</v>
      </c>
      <c r="H99" s="15"/>
      <c r="I99" s="17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</row>
    <row r="100" spans="1:38" ht="13.5" customHeight="1">
      <c r="A100" s="15">
        <f>A98+5*C$7</f>
        <v>140</v>
      </c>
      <c r="B100" s="15">
        <f>AI16/A100</f>
        <v>54.364298200615146</v>
      </c>
      <c r="C100" s="15">
        <f>2*W$10*A100+0.5*W$11*A100^-0.5</f>
        <v>70.93214910030757</v>
      </c>
      <c r="D100" s="15"/>
      <c r="E100" s="15">
        <f>W$14*A96^2+W$15/A96</f>
        <v>100.6514549421002</v>
      </c>
      <c r="F100" s="15">
        <f>W$14*3*A96^2</f>
        <v>251.48057941386406</v>
      </c>
      <c r="G100" s="15"/>
      <c r="H100" s="15">
        <f>W$14*A96^3+W$15</f>
        <v>10065.145494210019</v>
      </c>
      <c r="I100" s="17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</row>
    <row r="101" spans="1:38" ht="13.5" customHeight="1">
      <c r="A101" s="14"/>
      <c r="B101" s="14"/>
      <c r="C101" s="14"/>
      <c r="D101" s="14"/>
      <c r="E101" s="15"/>
      <c r="F101" s="15"/>
      <c r="G101" s="15">
        <f>(H102-H100)/(A98-A96)</f>
        <v>305.12976968882174</v>
      </c>
      <c r="H101" s="15"/>
      <c r="I101" s="17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</row>
    <row r="102" spans="1:38" ht="13.5" customHeight="1">
      <c r="A102" s="23" t="s">
        <v>29</v>
      </c>
      <c r="B102" s="23"/>
      <c r="C102" s="23"/>
      <c r="D102" s="23"/>
      <c r="E102" s="15">
        <f>W$14*A98^2+W$15/A98</f>
        <v>134.7311740665538</v>
      </c>
      <c r="F102" s="15">
        <f>W$14*3*A98^2</f>
        <v>362.13203435596427</v>
      </c>
      <c r="G102" s="15"/>
      <c r="H102" s="15">
        <f>W$14*A98^3+W$15</f>
        <v>16167.740887986454</v>
      </c>
      <c r="I102" s="17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</row>
    <row r="103" spans="1:38" ht="13.5" customHeight="1">
      <c r="A103" s="23" t="s">
        <v>39</v>
      </c>
      <c r="B103" s="23"/>
      <c r="C103" s="23"/>
      <c r="D103" s="23"/>
      <c r="E103" s="15"/>
      <c r="F103" s="15"/>
      <c r="G103" s="15">
        <f>(H104-H102)/(A100-A98)</f>
        <v>425.84044780747655</v>
      </c>
      <c r="H103" s="15"/>
      <c r="I103" s="17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</row>
    <row r="104" spans="1:38" ht="13.5" customHeight="1">
      <c r="A104" s="17"/>
      <c r="B104" s="17"/>
      <c r="C104" s="17"/>
      <c r="D104" s="17"/>
      <c r="E104" s="15">
        <f>W$14*A100^2+W$15/A100</f>
        <v>176.3182131723999</v>
      </c>
      <c r="F104" s="15">
        <f>W$14*3*A100^2</f>
        <v>492.9019356511736</v>
      </c>
      <c r="G104" s="15"/>
      <c r="H104" s="15">
        <f>W$14*A100^3+W$15</f>
        <v>24684.549844135985</v>
      </c>
      <c r="I104" s="17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</row>
    <row r="105" spans="1:38" ht="13.5" customHeight="1">
      <c r="A105" s="16"/>
      <c r="B105" s="16"/>
      <c r="C105" s="16"/>
      <c r="D105" s="16"/>
      <c r="E105" s="14"/>
      <c r="F105" s="14"/>
      <c r="G105" s="14"/>
      <c r="H105" s="14"/>
      <c r="I105" s="17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</row>
    <row r="106" spans="1:38" ht="13.5" customHeight="1">
      <c r="A106" s="16"/>
      <c r="B106" s="16"/>
      <c r="C106" s="16"/>
      <c r="D106" s="16"/>
      <c r="E106" s="23"/>
      <c r="F106" s="23"/>
      <c r="G106" s="23"/>
      <c r="H106" s="23"/>
      <c r="I106" s="17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</row>
    <row r="107" spans="1:38" ht="13.5" customHeight="1">
      <c r="A107" s="16"/>
      <c r="B107" s="16"/>
      <c r="C107" s="16"/>
      <c r="D107" s="16"/>
      <c r="E107" s="23"/>
      <c r="F107" s="23"/>
      <c r="G107" s="23"/>
      <c r="H107" s="23"/>
      <c r="I107" s="17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</row>
    <row r="108" spans="1:38" ht="13.5" customHeight="1">
      <c r="A108" s="16"/>
      <c r="B108" s="16"/>
      <c r="C108" s="16"/>
      <c r="D108" s="16"/>
      <c r="E108" s="17"/>
      <c r="F108" s="17"/>
      <c r="G108" s="17"/>
      <c r="H108" s="17"/>
      <c r="I108" s="17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</row>
    <row r="109" spans="1:38" ht="13.5" customHeight="1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</row>
    <row r="110" spans="1:38" ht="13.5" customHeight="1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</row>
    <row r="111" spans="1:38" ht="13.5" customHeight="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</row>
    <row r="112" spans="1:38" ht="13.5" customHeight="1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</row>
    <row r="113" spans="1:38" ht="13.5" customHeight="1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</row>
    <row r="114" spans="1:38" ht="13.5" customHeight="1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</row>
    <row r="115" spans="1:38" ht="13.5" customHeight="1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</row>
    <row r="116" spans="1:38" ht="13.5" customHeight="1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</row>
    <row r="117" spans="1:38" ht="13.5" customHeight="1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</row>
    <row r="118" spans="1:38" ht="13.5" customHeight="1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</row>
    <row r="119" spans="1:38" ht="13.5" customHeight="1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</row>
    <row r="120" spans="1:38" ht="13.5" customHeight="1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</row>
    <row r="121" spans="1:38" ht="13.5" customHeight="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</row>
    <row r="122" spans="1:38" ht="13.5" customHeight="1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</row>
    <row r="123" spans="1:38" ht="13.5" customHeight="1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</row>
    <row r="124" spans="1:38" ht="13.5" customHeight="1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</row>
    <row r="125" spans="1:38" ht="13.5" customHeight="1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</row>
    <row r="126" spans="1:38" ht="13.5" customHeight="1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</row>
    <row r="127" spans="1:38" ht="13.5" customHeight="1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</row>
    <row r="128" spans="1:38" ht="13.5" customHeight="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</row>
    <row r="129" spans="1:38" ht="13.5" customHeight="1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</row>
    <row r="130" spans="1:38" ht="13.5" customHeight="1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</row>
    <row r="131" spans="1:38" ht="13.5" customHeight="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</row>
    <row r="132" spans="1:38" ht="13.5" customHeight="1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</row>
    <row r="133" spans="1:38" ht="13.5" customHeight="1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</row>
    <row r="134" spans="1:38" ht="13.5" customHeight="1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</row>
    <row r="135" spans="1:38" ht="13.5" customHeight="1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</row>
    <row r="136" spans="1:38" ht="13.5" customHeight="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</row>
    <row r="137" spans="1:38" ht="13.5" customHeight="1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</row>
    <row r="138" spans="1:38" ht="13.5" customHeight="1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</row>
    <row r="139" spans="1:38" ht="13.5" customHeight="1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</row>
    <row r="140" spans="1:38" ht="13.5" customHeight="1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</row>
    <row r="141" spans="1:38" ht="13.5" customHeight="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</row>
    <row r="142" spans="1:38" ht="13.5" customHeight="1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</row>
    <row r="143" spans="1:38" ht="13.5" customHeight="1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</row>
    <row r="144" spans="1:38" ht="13.5" customHeight="1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</row>
    <row r="145" spans="1:38" ht="13.5" customHeight="1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</row>
    <row r="146" spans="1:38" ht="13.5" customHeight="1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</row>
    <row r="147" spans="5:38" ht="13.5" customHeight="1"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</row>
    <row r="148" spans="5:38" ht="13.5" customHeight="1"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</row>
    <row r="149" spans="5:38" ht="13.5" customHeight="1"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</row>
    <row r="150" spans="5:38" ht="13.5" customHeight="1"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</row>
  </sheetData>
  <mergeCells count="13">
    <mergeCell ref="A1:F1"/>
    <mergeCell ref="A4:B4"/>
    <mergeCell ref="A5:B5"/>
    <mergeCell ref="A6:B6"/>
    <mergeCell ref="A8:B8"/>
    <mergeCell ref="A7:B7"/>
    <mergeCell ref="X15:Y15"/>
    <mergeCell ref="V9:Y9"/>
    <mergeCell ref="V12:Y12"/>
    <mergeCell ref="X10:Y10"/>
    <mergeCell ref="X11:Y11"/>
    <mergeCell ref="X13:Y13"/>
    <mergeCell ref="X14:Y14"/>
  </mergeCells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P150"/>
  <sheetViews>
    <sheetView workbookViewId="0" topLeftCell="A1">
      <selection activeCell="A1" sqref="A1:E1"/>
    </sheetView>
  </sheetViews>
  <sheetFormatPr defaultColWidth="9.140625" defaultRowHeight="15"/>
  <sheetData>
    <row r="1" spans="1:37" s="34" customFormat="1" ht="15" customHeight="1">
      <c r="A1" s="59" t="s">
        <v>56</v>
      </c>
      <c r="B1" s="59"/>
      <c r="C1" s="59"/>
      <c r="D1" s="59"/>
      <c r="E1" s="59"/>
      <c r="AA1" s="35" t="s">
        <v>38</v>
      </c>
      <c r="AB1" s="36" t="s">
        <v>2</v>
      </c>
      <c r="AC1" s="36" t="s">
        <v>3</v>
      </c>
      <c r="AD1" s="36" t="s">
        <v>4</v>
      </c>
      <c r="AE1" s="36" t="s">
        <v>5</v>
      </c>
      <c r="AF1" s="36" t="s">
        <v>6</v>
      </c>
      <c r="AG1" s="36" t="s">
        <v>7</v>
      </c>
      <c r="AH1" s="36" t="s">
        <v>34</v>
      </c>
      <c r="AI1" s="37" t="s">
        <v>35</v>
      </c>
      <c r="AK1" s="49" t="s">
        <v>2</v>
      </c>
    </row>
    <row r="2" spans="5:37" s="34" customFormat="1" ht="13.5" customHeight="1">
      <c r="E2" s="33"/>
      <c r="AA2" s="38">
        <v>0</v>
      </c>
      <c r="AB2" s="39">
        <f aca="true" t="shared" si="0" ref="AB2:AB33">X$8*AA2^2+X$9*AA2^0.5</f>
        <v>0</v>
      </c>
      <c r="AC2" s="39">
        <f aca="true" t="shared" si="1" ref="AC2:AC33">X$12*AA2^3+X$13</f>
        <v>1682.4595137478832</v>
      </c>
      <c r="AD2" s="39"/>
      <c r="AE2" s="39">
        <f aca="true" t="shared" si="2" ref="AE2:AE33">3*X$12*AA2^2</f>
        <v>0</v>
      </c>
      <c r="AF2" s="39"/>
      <c r="AG2" s="39"/>
      <c r="AH2" s="39"/>
      <c r="AI2" s="40"/>
      <c r="AK2" s="49">
        <f>X$8*A86^2+X$9*A86^0.5</f>
        <v>0</v>
      </c>
    </row>
    <row r="3" spans="5:37" s="34" customFormat="1" ht="13.5" customHeight="1">
      <c r="E3" s="33"/>
      <c r="AA3" s="38">
        <f aca="true" t="shared" si="3" ref="AA3:AA22">AA2+0.25</f>
        <v>0.25</v>
      </c>
      <c r="AB3" s="39">
        <f t="shared" si="0"/>
        <v>149.0842193333193</v>
      </c>
      <c r="AC3" s="39">
        <f t="shared" si="1"/>
        <v>1682.4596447273516</v>
      </c>
      <c r="AD3" s="39">
        <f aca="true" t="shared" si="4" ref="AD3:AD34">2*X$8*AA3+0.5*X$9*AA3^-0.5</f>
        <v>298.2465636666386</v>
      </c>
      <c r="AE3" s="39">
        <f t="shared" si="2"/>
        <v>0.0015717536213366505</v>
      </c>
      <c r="AF3" s="39">
        <f aca="true" t="shared" si="5" ref="AF3:AF34">X$12*AA3^2+X$13/AA3</f>
        <v>6729.838578909406</v>
      </c>
      <c r="AG3" s="39">
        <f aca="true" t="shared" si="6" ref="AG3:AG34">X$8*AA3+X$9*AA3^-0.5</f>
        <v>596.3368773332772</v>
      </c>
      <c r="AH3" s="39">
        <f aca="true" t="shared" si="7" ref="AH3:AH34">X$13/AA3</f>
        <v>6729.838054991533</v>
      </c>
      <c r="AI3" s="40">
        <f aca="true" t="shared" si="8" ref="AI3:AI34">X$12*AA3^2</f>
        <v>0.0005239178737788835</v>
      </c>
      <c r="AK3" s="49"/>
    </row>
    <row r="4" spans="1:37" s="34" customFormat="1" ht="13.5" customHeight="1">
      <c r="A4" s="57" t="s">
        <v>50</v>
      </c>
      <c r="B4" s="57"/>
      <c r="C4" s="54">
        <v>80</v>
      </c>
      <c r="D4" s="33"/>
      <c r="E4" s="33"/>
      <c r="AA4" s="38">
        <f t="shared" si="3"/>
        <v>0.5</v>
      </c>
      <c r="AB4" s="39">
        <f t="shared" si="0"/>
        <v>210.8705940112253</v>
      </c>
      <c r="AC4" s="39">
        <f t="shared" si="1"/>
        <v>1682.4605615836308</v>
      </c>
      <c r="AD4" s="39">
        <f t="shared" si="4"/>
        <v>211.02684401122525</v>
      </c>
      <c r="AE4" s="39">
        <f t="shared" si="2"/>
        <v>0.006287014485346602</v>
      </c>
      <c r="AF4" s="39">
        <f t="shared" si="5"/>
        <v>3364.9211231672616</v>
      </c>
      <c r="AG4" s="39">
        <f t="shared" si="6"/>
        <v>421.7411880224505</v>
      </c>
      <c r="AH4" s="39">
        <f t="shared" si="7"/>
        <v>3364.9190274957664</v>
      </c>
      <c r="AI4" s="40">
        <f t="shared" si="8"/>
        <v>0.002095671495115534</v>
      </c>
      <c r="AK4" s="49">
        <f>X$8*A88^2+X$9*A88^0.5</f>
        <v>1416.6666666666665</v>
      </c>
    </row>
    <row r="5" spans="1:37" s="34" customFormat="1" ht="13.5" customHeight="1">
      <c r="A5" s="57" t="s">
        <v>51</v>
      </c>
      <c r="B5" s="57"/>
      <c r="C5" s="55">
        <v>50</v>
      </c>
      <c r="D5" s="33"/>
      <c r="E5" s="33"/>
      <c r="AA5" s="38">
        <f t="shared" si="3"/>
        <v>0.75</v>
      </c>
      <c r="AB5" s="39">
        <f t="shared" si="0"/>
        <v>258.3160772471611</v>
      </c>
      <c r="AC5" s="39">
        <f t="shared" si="1"/>
        <v>1682.4630501935312</v>
      </c>
      <c r="AD5" s="39">
        <f t="shared" si="4"/>
        <v>172.4450931647741</v>
      </c>
      <c r="AE5" s="39">
        <f t="shared" si="2"/>
        <v>0.014145782592029855</v>
      </c>
      <c r="AF5" s="39">
        <f t="shared" si="5"/>
        <v>2243.2840669247084</v>
      </c>
      <c r="AG5" s="39">
        <f t="shared" si="6"/>
        <v>344.4214363295482</v>
      </c>
      <c r="AH5" s="39">
        <f t="shared" si="7"/>
        <v>2243.2793516638444</v>
      </c>
      <c r="AI5" s="40">
        <f t="shared" si="8"/>
        <v>0.004715260864009951</v>
      </c>
      <c r="AK5" s="49"/>
    </row>
    <row r="6" spans="1:37" s="34" customFormat="1" ht="13.5" customHeight="1">
      <c r="A6" s="57" t="s">
        <v>46</v>
      </c>
      <c r="B6" s="57"/>
      <c r="C6" s="54">
        <v>40</v>
      </c>
      <c r="D6" s="42"/>
      <c r="E6" s="33"/>
      <c r="AA6" s="38">
        <f t="shared" si="3"/>
        <v>1</v>
      </c>
      <c r="AB6" s="39">
        <f t="shared" si="0"/>
        <v>298.35073033330525</v>
      </c>
      <c r="AC6" s="39">
        <f t="shared" si="1"/>
        <v>1682.4678964338636</v>
      </c>
      <c r="AD6" s="39">
        <f t="shared" si="4"/>
        <v>149.48786516665263</v>
      </c>
      <c r="AE6" s="39">
        <f t="shared" si="2"/>
        <v>0.025148057941386408</v>
      </c>
      <c r="AF6" s="39">
        <f t="shared" si="5"/>
        <v>1682.4678964338636</v>
      </c>
      <c r="AG6" s="39">
        <f t="shared" si="6"/>
        <v>298.35073033330525</v>
      </c>
      <c r="AH6" s="39">
        <f t="shared" si="7"/>
        <v>1682.4595137478832</v>
      </c>
      <c r="AI6" s="40">
        <f t="shared" si="8"/>
        <v>0.008382685980462136</v>
      </c>
      <c r="AK6" s="49">
        <f>X$8*A90^2+X$9*A90^0.5</f>
        <v>2218.9514164974603</v>
      </c>
    </row>
    <row r="7" spans="1:37" s="34" customFormat="1" ht="13.5" customHeight="1">
      <c r="A7" s="57" t="s">
        <v>23</v>
      </c>
      <c r="B7" s="57"/>
      <c r="C7" s="54">
        <v>4</v>
      </c>
      <c r="E7" s="33"/>
      <c r="W7" s="61" t="s">
        <v>30</v>
      </c>
      <c r="X7" s="61"/>
      <c r="Y7" s="61"/>
      <c r="Z7" s="61"/>
      <c r="AA7" s="38">
        <f t="shared" si="3"/>
        <v>1.25</v>
      </c>
      <c r="AB7" s="39">
        <f t="shared" si="0"/>
        <v>333.65885416666663</v>
      </c>
      <c r="AC7" s="39">
        <f t="shared" si="1"/>
        <v>1682.4758861814387</v>
      </c>
      <c r="AD7" s="39">
        <f t="shared" si="4"/>
        <v>133.85416666666666</v>
      </c>
      <c r="AE7" s="39">
        <f t="shared" si="2"/>
        <v>0.03929384053341626</v>
      </c>
      <c r="AF7" s="39">
        <f t="shared" si="5"/>
        <v>1345.980708945151</v>
      </c>
      <c r="AG7" s="39">
        <f t="shared" si="6"/>
        <v>266.9270833333333</v>
      </c>
      <c r="AH7" s="39">
        <f t="shared" si="7"/>
        <v>1345.9676109983066</v>
      </c>
      <c r="AI7" s="40">
        <f t="shared" si="8"/>
        <v>0.013097946844472087</v>
      </c>
      <c r="AK7" s="49"/>
    </row>
    <row r="8" spans="1:37" s="34" customFormat="1" ht="13.5" customHeight="1">
      <c r="A8" s="62" t="s">
        <v>40</v>
      </c>
      <c r="B8" s="62"/>
      <c r="C8" s="45">
        <f>X8*C6+X9*C6^-0.5</f>
        <v>55.4737854124365</v>
      </c>
      <c r="D8" s="33"/>
      <c r="E8" s="33"/>
      <c r="W8" s="43" t="s">
        <v>9</v>
      </c>
      <c r="X8" s="43">
        <f>C5/(3*C4)</f>
        <v>0.20833333333333334</v>
      </c>
      <c r="Y8" s="60" t="s">
        <v>16</v>
      </c>
      <c r="Z8" s="60"/>
      <c r="AA8" s="38">
        <f t="shared" si="3"/>
        <v>1.5</v>
      </c>
      <c r="AB8" s="39">
        <f t="shared" si="0"/>
        <v>365.6171216701107</v>
      </c>
      <c r="AC8" s="39">
        <f t="shared" si="1"/>
        <v>1682.4878053130672</v>
      </c>
      <c r="AD8" s="39">
        <f t="shared" si="4"/>
        <v>122.34112389003693</v>
      </c>
      <c r="AE8" s="39">
        <f t="shared" si="2"/>
        <v>0.05658313036811942</v>
      </c>
      <c r="AF8" s="39">
        <f t="shared" si="5"/>
        <v>1121.6585368753783</v>
      </c>
      <c r="AG8" s="39">
        <f t="shared" si="6"/>
        <v>243.74474778007385</v>
      </c>
      <c r="AH8" s="39">
        <f t="shared" si="7"/>
        <v>1121.6396758319222</v>
      </c>
      <c r="AI8" s="40">
        <f t="shared" si="8"/>
        <v>0.018861043456039804</v>
      </c>
      <c r="AK8" s="49">
        <f>X$8*A92^2+X$9*A92^0.5</f>
        <v>3059.4010767585028</v>
      </c>
    </row>
    <row r="9" spans="5:37" s="34" customFormat="1" ht="13.5" customHeight="1">
      <c r="E9" s="42"/>
      <c r="W9" s="43" t="s">
        <v>10</v>
      </c>
      <c r="X9" s="43">
        <f>(C5-X8*C4)*C4^0.5</f>
        <v>298.14239699997194</v>
      </c>
      <c r="Y9" s="60" t="s">
        <v>37</v>
      </c>
      <c r="Z9" s="60"/>
      <c r="AA9" s="38">
        <f t="shared" si="3"/>
        <v>1.75</v>
      </c>
      <c r="AB9" s="39">
        <f t="shared" si="0"/>
        <v>395.04333970664106</v>
      </c>
      <c r="AC9" s="39">
        <f t="shared" si="1"/>
        <v>1682.5044397055597</v>
      </c>
      <c r="AD9" s="39">
        <f t="shared" si="4"/>
        <v>113.41640063046886</v>
      </c>
      <c r="AE9" s="39">
        <f t="shared" si="2"/>
        <v>0.07701592744549587</v>
      </c>
      <c r="AF9" s="39">
        <f t="shared" si="5"/>
        <v>961.431108403177</v>
      </c>
      <c r="AG9" s="39">
        <f t="shared" si="6"/>
        <v>225.7390512609377</v>
      </c>
      <c r="AH9" s="39">
        <f t="shared" si="7"/>
        <v>961.4054364273618</v>
      </c>
      <c r="AI9" s="40">
        <f t="shared" si="8"/>
        <v>0.025671975815165293</v>
      </c>
      <c r="AK9" s="49"/>
    </row>
    <row r="10" spans="5:37" s="34" customFormat="1" ht="13.5" customHeight="1">
      <c r="E10" s="42"/>
      <c r="W10" s="61" t="s">
        <v>31</v>
      </c>
      <c r="X10" s="61"/>
      <c r="Y10" s="61"/>
      <c r="Z10" s="61"/>
      <c r="AA10" s="38">
        <f t="shared" si="3"/>
        <v>2</v>
      </c>
      <c r="AB10" s="39">
        <f t="shared" si="0"/>
        <v>422.47035468911724</v>
      </c>
      <c r="AC10" s="39">
        <f t="shared" si="1"/>
        <v>1682.5265752357268</v>
      </c>
      <c r="AD10" s="39">
        <f t="shared" si="4"/>
        <v>106.24258867227928</v>
      </c>
      <c r="AE10" s="39">
        <f t="shared" si="2"/>
        <v>0.10059223176554563</v>
      </c>
      <c r="AF10" s="39">
        <f t="shared" si="5"/>
        <v>841.2632876178634</v>
      </c>
      <c r="AG10" s="39">
        <f t="shared" si="6"/>
        <v>211.23517734455856</v>
      </c>
      <c r="AH10" s="39">
        <f t="shared" si="7"/>
        <v>841.2297568739416</v>
      </c>
      <c r="AI10" s="40">
        <f t="shared" si="8"/>
        <v>0.033530743921848544</v>
      </c>
      <c r="AK10" s="49">
        <f>X$8*A94^2+X$9*A94^0.5</f>
        <v>4000</v>
      </c>
    </row>
    <row r="11" spans="5:37" s="34" customFormat="1" ht="13.5" customHeight="1">
      <c r="E11" s="33"/>
      <c r="W11" s="43" t="s">
        <v>13</v>
      </c>
      <c r="X11" s="43">
        <f>2*X8*C6+0.5*X9*C6^-0.5</f>
        <v>40.23689270621825</v>
      </c>
      <c r="Y11" s="60" t="s">
        <v>22</v>
      </c>
      <c r="Z11" s="60"/>
      <c r="AA11" s="38">
        <f t="shared" si="3"/>
        <v>2.25</v>
      </c>
      <c r="AB11" s="39">
        <f t="shared" si="0"/>
        <v>448.26828299995793</v>
      </c>
      <c r="AC11" s="39">
        <f t="shared" si="1"/>
        <v>1682.5549977803794</v>
      </c>
      <c r="AD11" s="39">
        <f t="shared" si="4"/>
        <v>100.31829899999065</v>
      </c>
      <c r="AE11" s="39">
        <f t="shared" si="2"/>
        <v>0.12731204332826868</v>
      </c>
      <c r="AF11" s="39">
        <f t="shared" si="5"/>
        <v>747.8022212357241</v>
      </c>
      <c r="AG11" s="39">
        <f t="shared" si="6"/>
        <v>199.2303479999813</v>
      </c>
      <c r="AH11" s="39">
        <f t="shared" si="7"/>
        <v>747.7597838879481</v>
      </c>
      <c r="AI11" s="40">
        <f t="shared" si="8"/>
        <v>0.04243734777608956</v>
      </c>
      <c r="AK11" s="49"/>
    </row>
    <row r="12" spans="23:37" s="34" customFormat="1" ht="13.5" customHeight="1">
      <c r="W12" s="43" t="s">
        <v>11</v>
      </c>
      <c r="X12" s="43">
        <f>X11/(3*C6^2)</f>
        <v>0.008382685980462136</v>
      </c>
      <c r="Y12" s="60" t="s">
        <v>16</v>
      </c>
      <c r="Z12" s="60"/>
      <c r="AA12" s="38">
        <f t="shared" si="3"/>
        <v>2.5</v>
      </c>
      <c r="AB12" s="39">
        <f t="shared" si="0"/>
        <v>472.706604124365</v>
      </c>
      <c r="AC12" s="39">
        <f t="shared" si="1"/>
        <v>1682.590493216328</v>
      </c>
      <c r="AD12" s="39">
        <f t="shared" si="4"/>
        <v>95.322570824873</v>
      </c>
      <c r="AE12" s="39">
        <f t="shared" si="2"/>
        <v>0.15717536213366504</v>
      </c>
      <c r="AF12" s="39">
        <f t="shared" si="5"/>
        <v>673.0361972865312</v>
      </c>
      <c r="AG12" s="39">
        <f t="shared" si="6"/>
        <v>189.082641649746</v>
      </c>
      <c r="AH12" s="39">
        <f t="shared" si="7"/>
        <v>672.9838054991533</v>
      </c>
      <c r="AI12" s="40">
        <f t="shared" si="8"/>
        <v>0.05239178737788835</v>
      </c>
      <c r="AK12" s="49">
        <f>X$8*A96^2+X$9*A96^0.5</f>
        <v>5064.757303333053</v>
      </c>
    </row>
    <row r="13" spans="23:37" s="34" customFormat="1" ht="13.5" customHeight="1">
      <c r="W13" s="43" t="s">
        <v>12</v>
      </c>
      <c r="X13" s="43">
        <f>C6*C8-X12*C6^3</f>
        <v>1682.4595137478832</v>
      </c>
      <c r="Y13" s="60" t="s">
        <v>41</v>
      </c>
      <c r="Z13" s="60"/>
      <c r="AA13" s="38">
        <f t="shared" si="3"/>
        <v>2.75</v>
      </c>
      <c r="AB13" s="39">
        <f t="shared" si="0"/>
        <v>495.9887533063775</v>
      </c>
      <c r="AC13" s="39">
        <f t="shared" si="1"/>
        <v>1682.633847420383</v>
      </c>
      <c r="AD13" s="39">
        <f t="shared" si="4"/>
        <v>91.03914832843226</v>
      </c>
      <c r="AE13" s="39">
        <f t="shared" si="2"/>
        <v>0.1901821881817347</v>
      </c>
      <c r="AF13" s="39">
        <f t="shared" si="5"/>
        <v>611.866853607412</v>
      </c>
      <c r="AG13" s="39">
        <f t="shared" si="6"/>
        <v>180.35954665686452</v>
      </c>
      <c r="AH13" s="39">
        <f t="shared" si="7"/>
        <v>611.8034595446848</v>
      </c>
      <c r="AI13" s="40">
        <f t="shared" si="8"/>
        <v>0.0633940627272449</v>
      </c>
      <c r="AK13" s="49"/>
    </row>
    <row r="14" spans="27:37" s="34" customFormat="1" ht="13.5" customHeight="1">
      <c r="AA14" s="38">
        <f t="shared" si="3"/>
        <v>3</v>
      </c>
      <c r="AB14" s="39">
        <f t="shared" si="0"/>
        <v>518.2727794943222</v>
      </c>
      <c r="AC14" s="39">
        <f t="shared" si="1"/>
        <v>1682.6858462693556</v>
      </c>
      <c r="AD14" s="39">
        <f t="shared" si="4"/>
        <v>87.31629658238705</v>
      </c>
      <c r="AE14" s="39">
        <f t="shared" si="2"/>
        <v>0.22633252147247768</v>
      </c>
      <c r="AF14" s="39">
        <f t="shared" si="5"/>
        <v>560.8952820897853</v>
      </c>
      <c r="AG14" s="39">
        <f t="shared" si="6"/>
        <v>172.7575931647741</v>
      </c>
      <c r="AH14" s="39">
        <f t="shared" si="7"/>
        <v>560.8198379159611</v>
      </c>
      <c r="AI14" s="40">
        <f t="shared" si="8"/>
        <v>0.07544417382415922</v>
      </c>
      <c r="AK14" s="49">
        <f>X$8*A98^2+X$9*A98^0.5</f>
        <v>6265.986323710904</v>
      </c>
    </row>
    <row r="15" spans="1:37" s="34" customFormat="1" ht="13.5" customHeight="1">
      <c r="A15" s="33"/>
      <c r="B15" s="33"/>
      <c r="C15" s="33"/>
      <c r="D15" s="33"/>
      <c r="AA15" s="38">
        <f t="shared" si="3"/>
        <v>3.25</v>
      </c>
      <c r="AB15" s="39">
        <f t="shared" si="0"/>
        <v>539.6843707199033</v>
      </c>
      <c r="AC15" s="39">
        <f t="shared" si="1"/>
        <v>1682.7472756400562</v>
      </c>
      <c r="AD15" s="39">
        <f t="shared" si="4"/>
        <v>84.04398972613897</v>
      </c>
      <c r="AE15" s="39">
        <f t="shared" si="2"/>
        <v>0.26562636200589396</v>
      </c>
      <c r="AF15" s="39">
        <f t="shared" si="5"/>
        <v>517.7683925046327</v>
      </c>
      <c r="AG15" s="39">
        <f t="shared" si="6"/>
        <v>166.05672945227795</v>
      </c>
      <c r="AH15" s="39">
        <f t="shared" si="7"/>
        <v>517.6798503839641</v>
      </c>
      <c r="AI15" s="40">
        <f t="shared" si="8"/>
        <v>0.0885421206686313</v>
      </c>
      <c r="AK15" s="49"/>
    </row>
    <row r="16" spans="1:37" s="34" customFormat="1" ht="13.5" customHeight="1">
      <c r="A16" s="33"/>
      <c r="B16" s="33"/>
      <c r="C16" s="33"/>
      <c r="D16" s="33"/>
      <c r="AA16" s="38">
        <f t="shared" si="3"/>
        <v>3.5</v>
      </c>
      <c r="AB16" s="39">
        <f t="shared" si="0"/>
        <v>560.3254343560503</v>
      </c>
      <c r="AC16" s="39">
        <f t="shared" si="1"/>
        <v>1682.8189214092954</v>
      </c>
      <c r="AD16" s="39">
        <f t="shared" si="4"/>
        <v>81.14024062229291</v>
      </c>
      <c r="AE16" s="39">
        <f t="shared" si="2"/>
        <v>0.3080637097819835</v>
      </c>
      <c r="AF16" s="39">
        <f t="shared" si="5"/>
        <v>480.8054061169416</v>
      </c>
      <c r="AG16" s="39">
        <f t="shared" si="6"/>
        <v>160.09298124458581</v>
      </c>
      <c r="AH16" s="39">
        <f t="shared" si="7"/>
        <v>480.7027182136809</v>
      </c>
      <c r="AI16" s="40">
        <f t="shared" si="8"/>
        <v>0.10268790326066117</v>
      </c>
      <c r="AK16" s="49">
        <f>X$8*A100^2+X$9*A100^0.5</f>
        <v>7611.001748086121</v>
      </c>
    </row>
    <row r="17" spans="1:35" s="34" customFormat="1" ht="13.5" customHeight="1">
      <c r="A17" s="33"/>
      <c r="B17" s="33"/>
      <c r="C17" s="33"/>
      <c r="D17" s="33"/>
      <c r="AA17" s="38">
        <f t="shared" si="3"/>
        <v>3.75</v>
      </c>
      <c r="AB17" s="39">
        <f t="shared" si="0"/>
        <v>580.2799566896257</v>
      </c>
      <c r="AC17" s="39">
        <f t="shared" si="1"/>
        <v>1682.9015694538841</v>
      </c>
      <c r="AD17" s="39">
        <f t="shared" si="4"/>
        <v>78.54253589195008</v>
      </c>
      <c r="AE17" s="39">
        <f t="shared" si="2"/>
        <v>0.35364456480074635</v>
      </c>
      <c r="AF17" s="39">
        <f t="shared" si="5"/>
        <v>448.7737518543691</v>
      </c>
      <c r="AG17" s="39">
        <f t="shared" si="6"/>
        <v>154.74132178390016</v>
      </c>
      <c r="AH17" s="39">
        <f t="shared" si="7"/>
        <v>448.65587033276887</v>
      </c>
      <c r="AI17" s="40">
        <f t="shared" si="8"/>
        <v>0.11788152160024878</v>
      </c>
    </row>
    <row r="18" spans="27:35" s="34" customFormat="1" ht="13.5" customHeight="1">
      <c r="AA18" s="38">
        <f t="shared" si="3"/>
        <v>4</v>
      </c>
      <c r="AB18" s="39">
        <f t="shared" si="0"/>
        <v>599.6181273332772</v>
      </c>
      <c r="AC18" s="39">
        <f t="shared" si="1"/>
        <v>1682.9960056506327</v>
      </c>
      <c r="AD18" s="39">
        <f t="shared" si="4"/>
        <v>76.20226591665966</v>
      </c>
      <c r="AE18" s="39">
        <f t="shared" si="2"/>
        <v>0.4023689270621825</v>
      </c>
      <c r="AF18" s="39">
        <f t="shared" si="5"/>
        <v>420.7490014126582</v>
      </c>
      <c r="AG18" s="39">
        <f t="shared" si="6"/>
        <v>149.9045318333193</v>
      </c>
      <c r="AH18" s="39">
        <f t="shared" si="7"/>
        <v>420.6148784369708</v>
      </c>
      <c r="AI18" s="40">
        <f t="shared" si="8"/>
        <v>0.13412297568739417</v>
      </c>
    </row>
    <row r="19" spans="5:35" s="34" customFormat="1" ht="13.5" customHeight="1">
      <c r="E19" s="33"/>
      <c r="AA19" s="38">
        <f t="shared" si="3"/>
        <v>4.25</v>
      </c>
      <c r="AB19" s="39">
        <f t="shared" si="0"/>
        <v>618.3993179861925</v>
      </c>
      <c r="AC19" s="39">
        <f t="shared" si="1"/>
        <v>1683.1030158763522</v>
      </c>
      <c r="AD19" s="39">
        <f t="shared" si="4"/>
        <v>74.08098593955205</v>
      </c>
      <c r="AE19" s="39">
        <f t="shared" si="2"/>
        <v>0.454236796566292</v>
      </c>
      <c r="AF19" s="39">
        <f t="shared" si="5"/>
        <v>396.02423902972987</v>
      </c>
      <c r="AG19" s="39">
        <f t="shared" si="6"/>
        <v>145.5057218791041</v>
      </c>
      <c r="AH19" s="39">
        <f t="shared" si="7"/>
        <v>395.8728267642078</v>
      </c>
      <c r="AI19" s="40">
        <f t="shared" si="8"/>
        <v>0.15141226552209733</v>
      </c>
    </row>
    <row r="20" spans="5:35" s="34" customFormat="1" ht="13.5" customHeight="1">
      <c r="E20" s="33"/>
      <c r="AA20" s="38">
        <f t="shared" si="3"/>
        <v>4.5</v>
      </c>
      <c r="AB20" s="39">
        <f t="shared" si="0"/>
        <v>636.6742820336758</v>
      </c>
      <c r="AC20" s="39">
        <f t="shared" si="1"/>
        <v>1683.2233860078527</v>
      </c>
      <c r="AD20" s="39">
        <f t="shared" si="4"/>
        <v>72.14783689263065</v>
      </c>
      <c r="AE20" s="39">
        <f t="shared" si="2"/>
        <v>0.5092481733130747</v>
      </c>
      <c r="AF20" s="39">
        <f t="shared" si="5"/>
        <v>374.0496413350784</v>
      </c>
      <c r="AG20" s="39">
        <f t="shared" si="6"/>
        <v>141.4831737852613</v>
      </c>
      <c r="AH20" s="39">
        <f t="shared" si="7"/>
        <v>373.87989194397403</v>
      </c>
      <c r="AI20" s="40">
        <f t="shared" si="8"/>
        <v>0.16974939110435824</v>
      </c>
    </row>
    <row r="21" spans="5:35" s="34" customFormat="1" ht="13.5" customHeight="1">
      <c r="E21" s="33"/>
      <c r="AA21" s="38">
        <f t="shared" si="3"/>
        <v>4.75</v>
      </c>
      <c r="AB21" s="39">
        <f t="shared" si="0"/>
        <v>654.4868104872643</v>
      </c>
      <c r="AC21" s="39">
        <f t="shared" si="1"/>
        <v>1683.3579019219455</v>
      </c>
      <c r="AD21" s="39">
        <f t="shared" si="4"/>
        <v>70.3777234723436</v>
      </c>
      <c r="AE21" s="39">
        <f t="shared" si="2"/>
        <v>0.5674030573025308</v>
      </c>
      <c r="AF21" s="39">
        <f t="shared" si="5"/>
        <v>354.39113724672535</v>
      </c>
      <c r="AG21" s="39">
        <f t="shared" si="6"/>
        <v>137.7866969446872</v>
      </c>
      <c r="AH21" s="39">
        <f t="shared" si="7"/>
        <v>354.2020028942912</v>
      </c>
      <c r="AI21" s="40">
        <f t="shared" si="8"/>
        <v>0.18913435243417695</v>
      </c>
    </row>
    <row r="22" spans="27:35" s="34" customFormat="1" ht="13.5" customHeight="1">
      <c r="AA22" s="38">
        <f t="shared" si="3"/>
        <v>5</v>
      </c>
      <c r="AB22" s="39">
        <f t="shared" si="0"/>
        <v>671.875</v>
      </c>
      <c r="AC22" s="39">
        <f t="shared" si="1"/>
        <v>1683.5073494954408</v>
      </c>
      <c r="AD22" s="39">
        <f t="shared" si="4"/>
        <v>68.74999999999999</v>
      </c>
      <c r="AE22" s="39">
        <f t="shared" si="2"/>
        <v>0.6287014485346601</v>
      </c>
      <c r="AF22" s="39">
        <f t="shared" si="5"/>
        <v>336.7014698990882</v>
      </c>
      <c r="AG22" s="39">
        <f t="shared" si="6"/>
        <v>134.37499999999997</v>
      </c>
      <c r="AH22" s="39">
        <f t="shared" si="7"/>
        <v>336.49190274957664</v>
      </c>
      <c r="AI22" s="40">
        <f t="shared" si="8"/>
        <v>0.2095671495115534</v>
      </c>
    </row>
    <row r="23" spans="27:35" s="34" customFormat="1" ht="13.5" customHeight="1">
      <c r="AA23" s="38">
        <f aca="true" t="shared" si="9" ref="AA23:AA55">AA22+$C$7</f>
        <v>9</v>
      </c>
      <c r="AB23" s="39">
        <f t="shared" si="0"/>
        <v>911.3021909999159</v>
      </c>
      <c r="AC23" s="39">
        <f t="shared" si="1"/>
        <v>1688.5704918276401</v>
      </c>
      <c r="AD23" s="39">
        <f t="shared" si="4"/>
        <v>53.44039949999532</v>
      </c>
      <c r="AE23" s="39">
        <f t="shared" si="2"/>
        <v>2.036992693252299</v>
      </c>
      <c r="AF23" s="39">
        <f t="shared" si="5"/>
        <v>187.61894353640446</v>
      </c>
      <c r="AG23" s="39">
        <f t="shared" si="6"/>
        <v>101.25579899999065</v>
      </c>
      <c r="AH23" s="39">
        <f t="shared" si="7"/>
        <v>186.93994597198702</v>
      </c>
      <c r="AI23" s="40">
        <f t="shared" si="8"/>
        <v>0.678997564417433</v>
      </c>
    </row>
    <row r="24" spans="27:35" s="34" customFormat="1" ht="13.5" customHeight="1">
      <c r="AA24" s="38">
        <f t="shared" si="9"/>
        <v>13</v>
      </c>
      <c r="AB24" s="39">
        <f t="shared" si="0"/>
        <v>1110.1760331064731</v>
      </c>
      <c r="AC24" s="39">
        <f t="shared" si="1"/>
        <v>1700.8762748469585</v>
      </c>
      <c r="AD24" s="39">
        <f t="shared" si="4"/>
        <v>46.761578196402816</v>
      </c>
      <c r="AE24" s="39">
        <f t="shared" si="2"/>
        <v>4.250021792094303</v>
      </c>
      <c r="AF24" s="39">
        <f t="shared" si="5"/>
        <v>130.83663652668912</v>
      </c>
      <c r="AG24" s="39">
        <f t="shared" si="6"/>
        <v>85.39815639280563</v>
      </c>
      <c r="AH24" s="39">
        <f t="shared" si="7"/>
        <v>129.41996259599102</v>
      </c>
      <c r="AI24" s="40">
        <f t="shared" si="8"/>
        <v>1.4166739306981009</v>
      </c>
    </row>
    <row r="25" spans="27:35" s="34" customFormat="1" ht="13.5" customHeight="1">
      <c r="AA25" s="38">
        <f t="shared" si="9"/>
        <v>17</v>
      </c>
      <c r="AB25" s="39">
        <f t="shared" si="0"/>
        <v>1289.4809276390515</v>
      </c>
      <c r="AC25" s="39">
        <f t="shared" si="1"/>
        <v>1723.6436499698937</v>
      </c>
      <c r="AD25" s="39">
        <f t="shared" si="4"/>
        <v>43.2384096364427</v>
      </c>
      <c r="AE25" s="39">
        <f t="shared" si="2"/>
        <v>7.267788745060672</v>
      </c>
      <c r="AF25" s="39">
        <f t="shared" si="5"/>
        <v>101.3908029394055</v>
      </c>
      <c r="AG25" s="39">
        <f t="shared" si="6"/>
        <v>75.8518192728854</v>
      </c>
      <c r="AH25" s="39">
        <f t="shared" si="7"/>
        <v>98.96820669105195</v>
      </c>
      <c r="AI25" s="40">
        <f t="shared" si="8"/>
        <v>2.4225962483535572</v>
      </c>
    </row>
    <row r="26" spans="8:35" s="34" customFormat="1" ht="13.5" customHeight="1">
      <c r="H26" s="32"/>
      <c r="I26" s="32"/>
      <c r="AA26" s="38">
        <f t="shared" si="9"/>
        <v>21</v>
      </c>
      <c r="AB26" s="39">
        <f t="shared" si="0"/>
        <v>1458.1351021279463</v>
      </c>
      <c r="AC26" s="39">
        <f t="shared" si="1"/>
        <v>1760.091568612943</v>
      </c>
      <c r="AD26" s="39">
        <f t="shared" si="4"/>
        <v>41.280002431617774</v>
      </c>
      <c r="AE26" s="39">
        <f t="shared" si="2"/>
        <v>11.090293552151406</v>
      </c>
      <c r="AF26" s="39">
        <f t="shared" si="5"/>
        <v>83.81388421966395</v>
      </c>
      <c r="AG26" s="39">
        <f t="shared" si="6"/>
        <v>69.43500486323555</v>
      </c>
      <c r="AH26" s="39">
        <f t="shared" si="7"/>
        <v>80.11711970228015</v>
      </c>
      <c r="AI26" s="40">
        <f t="shared" si="8"/>
        <v>3.696764517383802</v>
      </c>
    </row>
    <row r="27" spans="1:35" s="34" customFormat="1" ht="13.5" customHeight="1">
      <c r="A27" s="32"/>
      <c r="B27" s="32"/>
      <c r="C27" s="32"/>
      <c r="D27" s="32"/>
      <c r="H27" s="32"/>
      <c r="I27" s="32"/>
      <c r="AA27" s="38">
        <f t="shared" si="9"/>
        <v>25</v>
      </c>
      <c r="AB27" s="39">
        <f t="shared" si="0"/>
        <v>1620.9203183331929</v>
      </c>
      <c r="AC27" s="39">
        <f t="shared" si="1"/>
        <v>1813.438982192604</v>
      </c>
      <c r="AD27" s="39">
        <f t="shared" si="4"/>
        <v>40.23090636666386</v>
      </c>
      <c r="AE27" s="39">
        <f t="shared" si="2"/>
        <v>15.717536213366504</v>
      </c>
      <c r="AF27" s="39">
        <f t="shared" si="5"/>
        <v>72.53755928770416</v>
      </c>
      <c r="AG27" s="39">
        <f t="shared" si="6"/>
        <v>64.83681273332772</v>
      </c>
      <c r="AH27" s="39">
        <f t="shared" si="7"/>
        <v>67.29838054991532</v>
      </c>
      <c r="AI27" s="40">
        <f t="shared" si="8"/>
        <v>5.239178737788835</v>
      </c>
    </row>
    <row r="28" spans="1:35" s="34" customFormat="1" ht="13.5" customHeight="1">
      <c r="A28" s="32"/>
      <c r="B28" s="32"/>
      <c r="C28" s="32"/>
      <c r="D28" s="32"/>
      <c r="AA28" s="38">
        <f t="shared" si="9"/>
        <v>29</v>
      </c>
      <c r="AB28" s="39">
        <f t="shared" si="0"/>
        <v>1780.7542771723058</v>
      </c>
      <c r="AC28" s="39">
        <f t="shared" si="1"/>
        <v>1886.9048421253742</v>
      </c>
      <c r="AD28" s="39">
        <f t="shared" si="4"/>
        <v>39.76515995124665</v>
      </c>
      <c r="AE28" s="39">
        <f t="shared" si="2"/>
        <v>21.14951672870597</v>
      </c>
      <c r="AF28" s="39">
        <f t="shared" si="5"/>
        <v>65.0656842112198</v>
      </c>
      <c r="AG28" s="39">
        <f t="shared" si="6"/>
        <v>61.405319902493304</v>
      </c>
      <c r="AH28" s="39">
        <f t="shared" si="7"/>
        <v>58.01584530165115</v>
      </c>
      <c r="AI28" s="40">
        <f t="shared" si="8"/>
        <v>7.049838909568656</v>
      </c>
    </row>
    <row r="29" spans="1:35" s="34" customFormat="1" ht="13.5" customHeight="1">
      <c r="A29" s="32"/>
      <c r="B29" s="32"/>
      <c r="C29" s="32"/>
      <c r="D29" s="32"/>
      <c r="AA29" s="38">
        <f t="shared" si="9"/>
        <v>33</v>
      </c>
      <c r="AB29" s="39">
        <f t="shared" si="0"/>
        <v>1939.5726771553504</v>
      </c>
      <c r="AC29" s="39">
        <f t="shared" si="1"/>
        <v>1983.708099827751</v>
      </c>
      <c r="AD29" s="39">
        <f t="shared" si="4"/>
        <v>39.6999648053841</v>
      </c>
      <c r="AE29" s="39">
        <f t="shared" si="2"/>
        <v>27.3862350981698</v>
      </c>
      <c r="AF29" s="39">
        <f t="shared" si="5"/>
        <v>60.112366661447</v>
      </c>
      <c r="AG29" s="39">
        <f t="shared" si="6"/>
        <v>58.7749296107682</v>
      </c>
      <c r="AH29" s="39">
        <f t="shared" si="7"/>
        <v>50.98362162872373</v>
      </c>
      <c r="AI29" s="40">
        <f t="shared" si="8"/>
        <v>9.128745032723266</v>
      </c>
    </row>
    <row r="30" spans="1:35" s="34" customFormat="1" ht="13.5" customHeight="1">
      <c r="A30" s="32"/>
      <c r="B30" s="32"/>
      <c r="C30" s="32"/>
      <c r="D30" s="32"/>
      <c r="AA30" s="38">
        <f t="shared" si="9"/>
        <v>37</v>
      </c>
      <c r="AB30" s="39">
        <f t="shared" si="0"/>
        <v>2098.737734498059</v>
      </c>
      <c r="AC30" s="39">
        <f t="shared" si="1"/>
        <v>2107.067706716232</v>
      </c>
      <c r="AD30" s="39">
        <f t="shared" si="4"/>
        <v>39.92382073646026</v>
      </c>
      <c r="AE30" s="39">
        <f t="shared" si="2"/>
        <v>34.42769132175799</v>
      </c>
      <c r="AF30" s="39">
        <f t="shared" si="5"/>
        <v>56.94777585719545</v>
      </c>
      <c r="AG30" s="39">
        <f t="shared" si="6"/>
        <v>56.722641472920515</v>
      </c>
      <c r="AH30" s="39">
        <f t="shared" si="7"/>
        <v>45.47187874994279</v>
      </c>
      <c r="AI30" s="40">
        <f t="shared" si="8"/>
        <v>11.475897107252663</v>
      </c>
    </row>
    <row r="31" spans="27:35" s="32" customFormat="1" ht="13.5" customHeight="1">
      <c r="AA31" s="38">
        <f t="shared" si="9"/>
        <v>41</v>
      </c>
      <c r="AB31" s="39">
        <f t="shared" si="0"/>
        <v>2259.2511417701803</v>
      </c>
      <c r="AC31" s="39">
        <f t="shared" si="1"/>
        <v>2260.202614207314</v>
      </c>
      <c r="AD31" s="39">
        <f t="shared" si="4"/>
        <v>40.364343192319275</v>
      </c>
      <c r="AE31" s="39">
        <f t="shared" si="2"/>
        <v>42.27388539947055</v>
      </c>
      <c r="AF31" s="39">
        <f t="shared" si="5"/>
        <v>55.126893029446684</v>
      </c>
      <c r="AG31" s="39">
        <f t="shared" si="6"/>
        <v>55.10368638463855</v>
      </c>
      <c r="AH31" s="39">
        <f t="shared" si="7"/>
        <v>41.035597896289836</v>
      </c>
      <c r="AI31" s="40">
        <f t="shared" si="8"/>
        <v>14.09129513315685</v>
      </c>
    </row>
    <row r="32" spans="27:35" s="32" customFormat="1" ht="13.5" customHeight="1">
      <c r="AA32" s="38">
        <f t="shared" si="9"/>
        <v>45</v>
      </c>
      <c r="AB32" s="39">
        <f t="shared" si="0"/>
        <v>2421.875</v>
      </c>
      <c r="AC32" s="39">
        <f t="shared" si="1"/>
        <v>2446.3317737174953</v>
      </c>
      <c r="AD32" s="39">
        <f t="shared" si="4"/>
        <v>40.97222222222222</v>
      </c>
      <c r="AE32" s="39">
        <f t="shared" si="2"/>
        <v>50.92481733130747</v>
      </c>
      <c r="AF32" s="39">
        <f t="shared" si="5"/>
        <v>54.36292830483323</v>
      </c>
      <c r="AG32" s="39">
        <f t="shared" si="6"/>
        <v>53.81944444444444</v>
      </c>
      <c r="AH32" s="39">
        <f t="shared" si="7"/>
        <v>37.387989194397406</v>
      </c>
      <c r="AI32" s="40">
        <f t="shared" si="8"/>
        <v>16.974939110435827</v>
      </c>
    </row>
    <row r="33" spans="27:35" s="32" customFormat="1" ht="13.5" customHeight="1">
      <c r="AA33" s="38">
        <f t="shared" si="9"/>
        <v>49</v>
      </c>
      <c r="AB33" s="39">
        <f t="shared" si="0"/>
        <v>2587.205112333137</v>
      </c>
      <c r="AC33" s="39">
        <f t="shared" si="1"/>
        <v>2668.674136663273</v>
      </c>
      <c r="AD33" s="39">
        <f t="shared" si="4"/>
        <v>41.712552166664665</v>
      </c>
      <c r="AE33" s="39">
        <f t="shared" si="2"/>
        <v>60.380487117268764</v>
      </c>
      <c r="AF33" s="39">
        <f t="shared" si="5"/>
        <v>54.46273748292394</v>
      </c>
      <c r="AG33" s="39">
        <f t="shared" si="6"/>
        <v>52.80010433332932</v>
      </c>
      <c r="AH33" s="39">
        <f t="shared" si="7"/>
        <v>34.33590844383435</v>
      </c>
      <c r="AI33" s="40">
        <f t="shared" si="8"/>
        <v>20.12682903908959</v>
      </c>
    </row>
    <row r="34" spans="27:35" s="32" customFormat="1" ht="13.5" customHeight="1">
      <c r="AA34" s="38">
        <f t="shared" si="9"/>
        <v>53</v>
      </c>
      <c r="AB34" s="39">
        <f aca="true" t="shared" si="10" ref="AB34:AB55">X$8*AA34^2+X$9*AA34^0.5</f>
        <v>2755.7177461466276</v>
      </c>
      <c r="AC34" s="39">
        <f aca="true" t="shared" si="11" ref="AC34:AC55">X$12*AA34^3+X$13</f>
        <v>2930.4486544611445</v>
      </c>
      <c r="AD34" s="39">
        <f t="shared" si="4"/>
        <v>42.559837227798376</v>
      </c>
      <c r="AE34" s="39">
        <f aca="true" t="shared" si="12" ref="AE34:AE55">3*X$12*AA34^2</f>
        <v>70.64089475735442</v>
      </c>
      <c r="AF34" s="39">
        <f t="shared" si="5"/>
        <v>55.29148404643669</v>
      </c>
      <c r="AG34" s="39">
        <f t="shared" si="6"/>
        <v>51.99467445559675</v>
      </c>
      <c r="AH34" s="39">
        <f t="shared" si="7"/>
        <v>31.74451912731855</v>
      </c>
      <c r="AI34" s="40">
        <f t="shared" si="8"/>
        <v>23.54696491911814</v>
      </c>
    </row>
    <row r="35" spans="27:35" s="32" customFormat="1" ht="13.5" customHeight="1">
      <c r="AA35" s="38">
        <f t="shared" si="9"/>
        <v>57</v>
      </c>
      <c r="AB35" s="39">
        <f t="shared" si="10"/>
        <v>2927.800735484551</v>
      </c>
      <c r="AC35" s="39">
        <f t="shared" si="11"/>
        <v>3234.874278527607</v>
      </c>
      <c r="AD35" s="39">
        <f aca="true" t="shared" si="13" ref="AD35:AD55">2*X$8*AA35+0.5*X$9*AA35^-0.5</f>
        <v>43.494962591969745</v>
      </c>
      <c r="AE35" s="39">
        <f t="shared" si="12"/>
        <v>81.70604025156445</v>
      </c>
      <c r="AF35" s="39">
        <f aca="true" t="shared" si="14" ref="AF35:AF55">X$12*AA35^2+X$13/AA35</f>
        <v>56.75218032504574</v>
      </c>
      <c r="AG35" s="39">
        <f aca="true" t="shared" si="15" ref="AG35:AG55">X$8*AA35+X$9*AA35^-0.5</f>
        <v>51.36492518393949</v>
      </c>
      <c r="AH35" s="39">
        <f aca="true" t="shared" si="16" ref="AH35:AH55">X$13/AA35</f>
        <v>29.516833574524266</v>
      </c>
      <c r="AI35" s="40">
        <f aca="true" t="shared" si="17" ref="AI35:AI55">X$12*AA35^2</f>
        <v>27.23534675052148</v>
      </c>
    </row>
    <row r="36" spans="27:35" s="32" customFormat="1" ht="13.5" customHeight="1">
      <c r="AA36" s="38">
        <f t="shared" si="9"/>
        <v>61</v>
      </c>
      <c r="AB36" s="39">
        <f t="shared" si="10"/>
        <v>3103.774892876397</v>
      </c>
      <c r="AC36" s="39">
        <f t="shared" si="11"/>
        <v>3585.1699602791596</v>
      </c>
      <c r="AD36" s="39">
        <f t="shared" si="13"/>
        <v>44.50327781046227</v>
      </c>
      <c r="AE36" s="39">
        <f t="shared" si="12"/>
        <v>93.57592359989883</v>
      </c>
      <c r="AF36" s="39">
        <f t="shared" si="14"/>
        <v>58.77327803736327</v>
      </c>
      <c r="AG36" s="39">
        <f t="shared" si="15"/>
        <v>50.881555620924544</v>
      </c>
      <c r="AH36" s="39">
        <f t="shared" si="16"/>
        <v>27.58130350406366</v>
      </c>
      <c r="AI36" s="40">
        <f t="shared" si="17"/>
        <v>31.191974533299607</v>
      </c>
    </row>
    <row r="37" spans="27:35" s="32" customFormat="1" ht="13.5" customHeight="1">
      <c r="AA37" s="38">
        <f t="shared" si="9"/>
        <v>65</v>
      </c>
      <c r="AB37" s="39">
        <f t="shared" si="10"/>
        <v>3283.909183642659</v>
      </c>
      <c r="AC37" s="39">
        <f t="shared" si="11"/>
        <v>3984.5546511322973</v>
      </c>
      <c r="AD37" s="39">
        <f t="shared" si="13"/>
        <v>45.57333987417431</v>
      </c>
      <c r="AE37" s="39">
        <f t="shared" si="12"/>
        <v>106.25054480235757</v>
      </c>
      <c r="AF37" s="39">
        <f t="shared" si="14"/>
        <v>61.300840786650724</v>
      </c>
      <c r="AG37" s="39">
        <f t="shared" si="15"/>
        <v>50.5216797483486</v>
      </c>
      <c r="AH37" s="39">
        <f t="shared" si="16"/>
        <v>25.883992519198202</v>
      </c>
      <c r="AI37" s="40">
        <f t="shared" si="17"/>
        <v>35.41684826745252</v>
      </c>
    </row>
    <row r="38" spans="27:35" s="32" customFormat="1" ht="13.5" customHeight="1">
      <c r="AA38" s="38">
        <f t="shared" si="9"/>
        <v>69</v>
      </c>
      <c r="AB38" s="39">
        <f t="shared" si="10"/>
        <v>3468.431749467561</v>
      </c>
      <c r="AC38" s="39">
        <f t="shared" si="11"/>
        <v>4436.24730250352</v>
      </c>
      <c r="AD38" s="39">
        <f t="shared" si="13"/>
        <v>46.696063401938844</v>
      </c>
      <c r="AE38" s="39">
        <f t="shared" si="12"/>
        <v>119.72990385894069</v>
      </c>
      <c r="AF38" s="39">
        <f t="shared" si="14"/>
        <v>64.29343916671766</v>
      </c>
      <c r="AG38" s="39">
        <f t="shared" si="15"/>
        <v>50.267126803877694</v>
      </c>
      <c r="AH38" s="39">
        <f t="shared" si="16"/>
        <v>24.383471213737437</v>
      </c>
      <c r="AI38" s="40">
        <f t="shared" si="17"/>
        <v>39.90996795298023</v>
      </c>
    </row>
    <row r="39" spans="27:35" s="32" customFormat="1" ht="13.5" customHeight="1">
      <c r="AA39" s="38">
        <f t="shared" si="9"/>
        <v>73</v>
      </c>
      <c r="AB39" s="39">
        <f t="shared" si="10"/>
        <v>3657.5380899390398</v>
      </c>
      <c r="AC39" s="39">
        <f t="shared" si="11"/>
        <v>4943.4668658093215</v>
      </c>
      <c r="AD39" s="39">
        <f t="shared" si="13"/>
        <v>47.864130753007124</v>
      </c>
      <c r="AE39" s="39">
        <f t="shared" si="12"/>
        <v>134.01400076964816</v>
      </c>
      <c r="AF39" s="39">
        <f t="shared" si="14"/>
        <v>67.7187241891688</v>
      </c>
      <c r="AG39" s="39">
        <f t="shared" si="15"/>
        <v>50.10326150601425</v>
      </c>
      <c r="AH39" s="39">
        <f t="shared" si="16"/>
        <v>23.04739059928607</v>
      </c>
      <c r="AI39" s="40">
        <f t="shared" si="17"/>
        <v>44.67133358988272</v>
      </c>
    </row>
    <row r="40" spans="27:35" s="32" customFormat="1" ht="13.5" customHeight="1">
      <c r="AA40" s="38">
        <f t="shared" si="9"/>
        <v>77</v>
      </c>
      <c r="AB40" s="39">
        <f t="shared" si="10"/>
        <v>3851.3972493798115</v>
      </c>
      <c r="AC40" s="39">
        <f t="shared" si="11"/>
        <v>5509.432292466203</v>
      </c>
      <c r="AD40" s="39">
        <f t="shared" si="13"/>
        <v>49.07157304792085</v>
      </c>
      <c r="AE40" s="39">
        <f t="shared" si="12"/>
        <v>149.10283553448002</v>
      </c>
      <c r="AF40" s="39">
        <f t="shared" si="14"/>
        <v>71.55106873332733</v>
      </c>
      <c r="AG40" s="39">
        <f t="shared" si="15"/>
        <v>50.0181460958417</v>
      </c>
      <c r="AH40" s="39">
        <f t="shared" si="16"/>
        <v>21.850123555167315</v>
      </c>
      <c r="AI40" s="40">
        <f t="shared" si="17"/>
        <v>49.700945178160005</v>
      </c>
    </row>
    <row r="41" spans="27:35" s="32" customFormat="1" ht="13.5" customHeight="1">
      <c r="AA41" s="38">
        <f t="shared" si="9"/>
        <v>81</v>
      </c>
      <c r="AB41" s="39">
        <f t="shared" si="10"/>
        <v>4050.1565729997474</v>
      </c>
      <c r="AC41" s="39">
        <f t="shared" si="11"/>
        <v>6137.36253389066</v>
      </c>
      <c r="AD41" s="39">
        <f t="shared" si="13"/>
        <v>50.31346649999844</v>
      </c>
      <c r="AE41" s="39">
        <f t="shared" si="12"/>
        <v>164.99640815343622</v>
      </c>
      <c r="AF41" s="39">
        <f t="shared" si="14"/>
        <v>75.76990782581063</v>
      </c>
      <c r="AG41" s="39">
        <f t="shared" si="15"/>
        <v>50.00193299999688</v>
      </c>
      <c r="AH41" s="39">
        <f t="shared" si="16"/>
        <v>20.771105107998558</v>
      </c>
      <c r="AI41" s="40">
        <f t="shared" si="17"/>
        <v>54.998802717812076</v>
      </c>
    </row>
    <row r="42" spans="27:35" s="32" customFormat="1" ht="13.5" customHeight="1">
      <c r="AA42" s="38">
        <f t="shared" si="9"/>
        <v>85</v>
      </c>
      <c r="AB42" s="39">
        <f t="shared" si="10"/>
        <v>4253.94541707844</v>
      </c>
      <c r="AC42" s="39">
        <f t="shared" si="11"/>
        <v>6830.4765414991925</v>
      </c>
      <c r="AD42" s="39">
        <f t="shared" si="13"/>
        <v>51.585708335755534</v>
      </c>
      <c r="AE42" s="39">
        <f t="shared" si="12"/>
        <v>181.6947186265168</v>
      </c>
      <c r="AF42" s="39">
        <f t="shared" si="14"/>
        <v>80.35854754704933</v>
      </c>
      <c r="AG42" s="39">
        <f t="shared" si="15"/>
        <v>50.04641667151106</v>
      </c>
      <c r="AH42" s="39">
        <f t="shared" si="16"/>
        <v>19.793641338210392</v>
      </c>
      <c r="AI42" s="40">
        <f t="shared" si="17"/>
        <v>60.564906208838934</v>
      </c>
    </row>
    <row r="43" spans="27:35" s="32" customFormat="1" ht="13.5" customHeight="1">
      <c r="AA43" s="38">
        <f t="shared" si="9"/>
        <v>89</v>
      </c>
      <c r="AB43" s="39">
        <f t="shared" si="10"/>
        <v>4462.878081297198</v>
      </c>
      <c r="AC43" s="39">
        <f t="shared" si="11"/>
        <v>7591.993266708294</v>
      </c>
      <c r="AD43" s="39">
        <f t="shared" si="13"/>
        <v>52.88484877133258</v>
      </c>
      <c r="AE43" s="39">
        <f t="shared" si="12"/>
        <v>199.19776695372173</v>
      </c>
      <c r="AF43" s="39">
        <f t="shared" si="14"/>
        <v>85.30329513155388</v>
      </c>
      <c r="AG43" s="39">
        <f t="shared" si="15"/>
        <v>50.14469754266515</v>
      </c>
      <c r="AH43" s="39">
        <f t="shared" si="16"/>
        <v>18.904039480313294</v>
      </c>
      <c r="AI43" s="40">
        <f t="shared" si="17"/>
        <v>66.39925565124058</v>
      </c>
    </row>
    <row r="44" spans="27:35" s="32" customFormat="1" ht="13.5" customHeight="1">
      <c r="AA44" s="38">
        <f t="shared" si="9"/>
        <v>93</v>
      </c>
      <c r="AB44" s="39">
        <f t="shared" si="10"/>
        <v>4677.056153713043</v>
      </c>
      <c r="AC44" s="39">
        <f t="shared" si="11"/>
        <v>8425.131660934465</v>
      </c>
      <c r="AD44" s="39">
        <f t="shared" si="13"/>
        <v>54.20796319200561</v>
      </c>
      <c r="AE44" s="39">
        <f t="shared" si="12"/>
        <v>217.50555313505103</v>
      </c>
      <c r="AF44" s="39">
        <f t="shared" si="14"/>
        <v>90.59281355843513</v>
      </c>
      <c r="AG44" s="39">
        <f t="shared" si="15"/>
        <v>50.290926384011215</v>
      </c>
      <c r="AH44" s="39">
        <f t="shared" si="16"/>
        <v>18.0909625134181</v>
      </c>
      <c r="AI44" s="40">
        <f t="shared" si="17"/>
        <v>72.50185104501702</v>
      </c>
    </row>
    <row r="45" spans="27:35" s="32" customFormat="1" ht="13.5" customHeight="1">
      <c r="AA45" s="38">
        <f t="shared" si="9"/>
        <v>97</v>
      </c>
      <c r="AB45" s="39">
        <f t="shared" si="10"/>
        <v>4896.5704060726985</v>
      </c>
      <c r="AC45" s="39">
        <f t="shared" si="11"/>
        <v>9333.110675594202</v>
      </c>
      <c r="AD45" s="39">
        <f t="shared" si="13"/>
        <v>55.55255363955</v>
      </c>
      <c r="AE45" s="39">
        <f t="shared" si="12"/>
        <v>236.6180771705047</v>
      </c>
      <c r="AF45" s="39">
        <f t="shared" si="14"/>
        <v>96.21763583086806</v>
      </c>
      <c r="AG45" s="39">
        <f t="shared" si="15"/>
        <v>50.48010727909999</v>
      </c>
      <c r="AH45" s="39">
        <f t="shared" si="16"/>
        <v>17.344943440699826</v>
      </c>
      <c r="AI45" s="40">
        <f t="shared" si="17"/>
        <v>78.87269239016824</v>
      </c>
    </row>
    <row r="46" spans="27:35" s="32" customFormat="1" ht="13.5" customHeight="1">
      <c r="AA46" s="38">
        <f t="shared" si="9"/>
        <v>101</v>
      </c>
      <c r="AB46" s="39">
        <f t="shared" si="10"/>
        <v>5121.502340565898</v>
      </c>
      <c r="AC46" s="39">
        <f t="shared" si="11"/>
        <v>10319.149262104002</v>
      </c>
      <c r="AD46" s="39">
        <f t="shared" si="13"/>
        <v>56.9164719829995</v>
      </c>
      <c r="AE46" s="39">
        <f t="shared" si="12"/>
        <v>256.5353390600827</v>
      </c>
      <c r="AF46" s="39">
        <f t="shared" si="14"/>
        <v>102.16979467429707</v>
      </c>
      <c r="AG46" s="39">
        <f t="shared" si="15"/>
        <v>50.707943965998986</v>
      </c>
      <c r="AH46" s="39">
        <f t="shared" si="16"/>
        <v>16.658014987602805</v>
      </c>
      <c r="AI46" s="40">
        <f t="shared" si="17"/>
        <v>85.51177968669425</v>
      </c>
    </row>
    <row r="47" spans="27:35" s="32" customFormat="1" ht="13.5" customHeight="1">
      <c r="AA47" s="38">
        <f t="shared" si="9"/>
        <v>105</v>
      </c>
      <c r="AB47" s="39">
        <f t="shared" si="10"/>
        <v>5351.925463303893</v>
      </c>
      <c r="AC47" s="39">
        <f t="shared" si="11"/>
        <v>11386.466371880362</v>
      </c>
      <c r="AD47" s="39">
        <f t="shared" si="13"/>
        <v>58.29785934906616</v>
      </c>
      <c r="AE47" s="39">
        <f t="shared" si="12"/>
        <v>277.25733880378516</v>
      </c>
      <c r="AF47" s="39">
        <f t="shared" si="14"/>
        <v>108.44253687505108</v>
      </c>
      <c r="AG47" s="39">
        <f t="shared" si="15"/>
        <v>50.970718698132316</v>
      </c>
      <c r="AH47" s="39">
        <f t="shared" si="16"/>
        <v>16.02342394045603</v>
      </c>
      <c r="AI47" s="40">
        <f t="shared" si="17"/>
        <v>92.41911293459505</v>
      </c>
    </row>
    <row r="48" spans="27:35" s="32" customFormat="1" ht="13.5" customHeight="1">
      <c r="AA48" s="38">
        <f t="shared" si="9"/>
        <v>109</v>
      </c>
      <c r="AB48" s="39">
        <f t="shared" si="10"/>
        <v>5587.906341314334</v>
      </c>
      <c r="AC48" s="39">
        <f t="shared" si="11"/>
        <v>12538.280956339782</v>
      </c>
      <c r="AD48" s="39">
        <f t="shared" si="13"/>
        <v>59.695097895937316</v>
      </c>
      <c r="AE48" s="39">
        <f t="shared" si="12"/>
        <v>298.7840764016119</v>
      </c>
      <c r="AF48" s="39">
        <f t="shared" si="14"/>
        <v>115.03010051687875</v>
      </c>
      <c r="AG48" s="39">
        <f t="shared" si="15"/>
        <v>51.26519579187462</v>
      </c>
      <c r="AH48" s="39">
        <f t="shared" si="16"/>
        <v>15.435408383008102</v>
      </c>
      <c r="AI48" s="40">
        <f t="shared" si="17"/>
        <v>99.59469213387064</v>
      </c>
    </row>
    <row r="49" spans="27:35" s="32" customFormat="1" ht="13.5" customHeight="1">
      <c r="AA49" s="38">
        <f t="shared" si="9"/>
        <v>113</v>
      </c>
      <c r="AB49" s="39">
        <f t="shared" si="10"/>
        <v>5829.505486401256</v>
      </c>
      <c r="AC49" s="39">
        <f t="shared" si="11"/>
        <v>13777.811966898757</v>
      </c>
      <c r="AD49" s="39">
        <f t="shared" si="13"/>
        <v>61.106772063722374</v>
      </c>
      <c r="AE49" s="39">
        <f t="shared" si="12"/>
        <v>321.11555185356303</v>
      </c>
      <c r="AF49" s="39">
        <f t="shared" si="14"/>
        <v>121.92753953007751</v>
      </c>
      <c r="AG49" s="39">
        <f t="shared" si="15"/>
        <v>51.58854412744475</v>
      </c>
      <c r="AH49" s="39">
        <f t="shared" si="16"/>
        <v>14.889022245556488</v>
      </c>
      <c r="AI49" s="40">
        <f t="shared" si="17"/>
        <v>107.03851728452102</v>
      </c>
    </row>
    <row r="50" spans="27:35" s="32" customFormat="1" ht="13.5" customHeight="1">
      <c r="AA50" s="38">
        <f t="shared" si="9"/>
        <v>117</v>
      </c>
      <c r="AB50" s="39">
        <f t="shared" si="10"/>
        <v>6076.778099319419</v>
      </c>
      <c r="AC50" s="39">
        <f t="shared" si="11"/>
        <v>15108.278354973785</v>
      </c>
      <c r="AD50" s="39">
        <f t="shared" si="13"/>
        <v>62.53163717657871</v>
      </c>
      <c r="AE50" s="39">
        <f t="shared" si="12"/>
        <v>344.2517651596385</v>
      </c>
      <c r="AF50" s="39">
        <f t="shared" si="14"/>
        <v>129.1305842305452</v>
      </c>
      <c r="AG50" s="39">
        <f t="shared" si="15"/>
        <v>51.93827435315743</v>
      </c>
      <c r="AH50" s="39">
        <f t="shared" si="16"/>
        <v>14.379995843999001</v>
      </c>
      <c r="AI50" s="40">
        <f t="shared" si="17"/>
        <v>114.75058838654618</v>
      </c>
    </row>
    <row r="51" spans="27:35" s="32" customFormat="1" ht="13.5" customHeight="1">
      <c r="AA51" s="38">
        <f t="shared" si="9"/>
        <v>121</v>
      </c>
      <c r="AB51" s="39">
        <f t="shared" si="10"/>
        <v>6329.774700333024</v>
      </c>
      <c r="AC51" s="39">
        <f t="shared" si="11"/>
        <v>16532.899071981366</v>
      </c>
      <c r="AD51" s="39">
        <f t="shared" si="13"/>
        <v>63.96859380302903</v>
      </c>
      <c r="AE51" s="39">
        <f t="shared" si="12"/>
        <v>368.1927163198384</v>
      </c>
      <c r="AF51" s="39">
        <f t="shared" si="14"/>
        <v>136.63552952050713</v>
      </c>
      <c r="AG51" s="39">
        <f t="shared" si="15"/>
        <v>52.31218760605806</v>
      </c>
      <c r="AH51" s="39">
        <f t="shared" si="16"/>
        <v>13.904624080561018</v>
      </c>
      <c r="AI51" s="40">
        <f t="shared" si="17"/>
        <v>122.73090543994613</v>
      </c>
    </row>
    <row r="52" spans="27:35" s="32" customFormat="1" ht="13.5" customHeight="1">
      <c r="AA52" s="38">
        <f t="shared" si="9"/>
        <v>125</v>
      </c>
      <c r="AB52" s="39">
        <f t="shared" si="10"/>
        <v>6588.541666666666</v>
      </c>
      <c r="AC52" s="39">
        <f t="shared" si="11"/>
        <v>18054.89306933799</v>
      </c>
      <c r="AD52" s="39">
        <f t="shared" si="13"/>
        <v>65.41666666666667</v>
      </c>
      <c r="AE52" s="39">
        <f t="shared" si="12"/>
        <v>392.9384053341626</v>
      </c>
      <c r="AF52" s="39">
        <f t="shared" si="14"/>
        <v>144.43914455470394</v>
      </c>
      <c r="AG52" s="39">
        <f t="shared" si="15"/>
        <v>52.70833333333333</v>
      </c>
      <c r="AH52" s="39">
        <f t="shared" si="16"/>
        <v>13.459676109983066</v>
      </c>
      <c r="AI52" s="40">
        <f t="shared" si="17"/>
        <v>130.97946844472088</v>
      </c>
    </row>
    <row r="53" spans="27:35" s="32" customFormat="1" ht="13.5" customHeight="1">
      <c r="AA53" s="38">
        <f t="shared" si="9"/>
        <v>129</v>
      </c>
      <c r="AB53" s="39">
        <f t="shared" si="10"/>
        <v>6853.121693120078</v>
      </c>
      <c r="AC53" s="39">
        <f t="shared" si="11"/>
        <v>19677.479298460166</v>
      </c>
      <c r="AD53" s="39">
        <f t="shared" si="13"/>
        <v>66.87498718263596</v>
      </c>
      <c r="AE53" s="39">
        <f t="shared" si="12"/>
        <v>418.4888322026112</v>
      </c>
      <c r="AF53" s="39">
        <f t="shared" si="14"/>
        <v>152.5385992128695</v>
      </c>
      <c r="AG53" s="39">
        <f t="shared" si="15"/>
        <v>53.124974365271925</v>
      </c>
      <c r="AH53" s="39">
        <f t="shared" si="16"/>
        <v>13.042321811999095</v>
      </c>
      <c r="AI53" s="40">
        <f t="shared" si="17"/>
        <v>139.4962774008704</v>
      </c>
    </row>
    <row r="54" spans="27:35" s="32" customFormat="1" ht="13.5" customHeight="1">
      <c r="AA54" s="38">
        <f t="shared" si="9"/>
        <v>133</v>
      </c>
      <c r="AB54" s="39">
        <f t="shared" si="10"/>
        <v>7123.5541888607</v>
      </c>
      <c r="AC54" s="39">
        <f t="shared" si="11"/>
        <v>21403.87671076438</v>
      </c>
      <c r="AD54" s="39">
        <f t="shared" si="13"/>
        <v>68.34277890549136</v>
      </c>
      <c r="AE54" s="39">
        <f t="shared" si="12"/>
        <v>444.8439969251842</v>
      </c>
      <c r="AF54" s="39">
        <f t="shared" si="14"/>
        <v>160.9314038403337</v>
      </c>
      <c r="AG54" s="39">
        <f t="shared" si="15"/>
        <v>53.56055781098271</v>
      </c>
      <c r="AH54" s="39">
        <f t="shared" si="16"/>
        <v>12.650071531938972</v>
      </c>
      <c r="AI54" s="40">
        <f t="shared" si="17"/>
        <v>148.28133230839472</v>
      </c>
    </row>
    <row r="55" spans="27:35" s="32" customFormat="1" ht="13.5" customHeight="1">
      <c r="AA55" s="38">
        <f t="shared" si="9"/>
        <v>137</v>
      </c>
      <c r="AB55" s="39">
        <f t="shared" si="10"/>
        <v>7399.875620880641</v>
      </c>
      <c r="AC55" s="39">
        <f t="shared" si="11"/>
        <v>23237.304257667136</v>
      </c>
      <c r="AD55" s="39">
        <f t="shared" si="13"/>
        <v>69.81934533168118</v>
      </c>
      <c r="AE55" s="39">
        <f t="shared" si="12"/>
        <v>472.0038995018815</v>
      </c>
      <c r="AF55" s="39">
        <f t="shared" si="14"/>
        <v>169.6153595450156</v>
      </c>
      <c r="AG55" s="39">
        <f t="shared" si="15"/>
        <v>54.01369066336234</v>
      </c>
      <c r="AH55" s="39">
        <f t="shared" si="16"/>
        <v>12.280726377721775</v>
      </c>
      <c r="AI55" s="40">
        <f t="shared" si="17"/>
        <v>157.33463316729382</v>
      </c>
    </row>
    <row r="56" s="32" customFormat="1" ht="13.5" customHeight="1"/>
    <row r="57" s="32" customFormat="1" ht="13.5" customHeight="1"/>
    <row r="58" s="32" customFormat="1" ht="13.5" customHeight="1"/>
    <row r="59" s="32" customFormat="1" ht="13.5" customHeight="1"/>
    <row r="60" s="32" customFormat="1" ht="13.5" customHeight="1"/>
    <row r="61" s="32" customFormat="1" ht="13.5" customHeight="1"/>
    <row r="62" s="32" customFormat="1" ht="13.5" customHeight="1"/>
    <row r="63" s="32" customFormat="1" ht="13.5" customHeight="1"/>
    <row r="64" s="32" customFormat="1" ht="13.5" customHeight="1"/>
    <row r="65" spans="1:4" s="32" customFormat="1" ht="13.5" customHeight="1">
      <c r="A65" s="20"/>
      <c r="B65" s="20"/>
      <c r="C65" s="20"/>
      <c r="D65" s="20"/>
    </row>
    <row r="66" spans="1:42" ht="13.5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</row>
    <row r="67" spans="1:42" ht="13.5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</row>
    <row r="68" spans="1:42" ht="13.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</row>
    <row r="69" spans="1:42" ht="13.5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</row>
    <row r="70" spans="1:42" ht="13.5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</row>
    <row r="71" spans="1:42" ht="13.5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</row>
    <row r="72" spans="1:42" ht="13.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</row>
    <row r="73" spans="1:42" ht="13.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</row>
    <row r="74" spans="1:42" ht="13.5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</row>
    <row r="75" spans="1:42" ht="13.5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</row>
    <row r="76" spans="1:42" ht="13.5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</row>
    <row r="77" spans="1:42" ht="13.5" customHeight="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</row>
    <row r="78" spans="1:42" ht="13.5" customHeight="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</row>
    <row r="79" spans="1:42" ht="13.5" customHeight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</row>
    <row r="80" spans="1:42" ht="13.5" customHeight="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</row>
    <row r="81" spans="1:42" ht="13.5" customHeight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</row>
    <row r="82" spans="1:42" ht="13.5" customHeigh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</row>
    <row r="83" spans="1:42" ht="13.5" customHeigh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</row>
    <row r="84" spans="1:42" ht="13.5" customHeigh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</row>
    <row r="85" spans="1:42" ht="13.5" customHeight="1">
      <c r="A85" s="18" t="s">
        <v>38</v>
      </c>
      <c r="B85" s="18" t="s">
        <v>6</v>
      </c>
      <c r="C85" s="18" t="s">
        <v>27</v>
      </c>
      <c r="D85" s="18" t="s">
        <v>5</v>
      </c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</row>
    <row r="86" spans="1:42" ht="13.5" customHeight="1">
      <c r="A86" s="18">
        <v>0</v>
      </c>
      <c r="B86" s="18"/>
      <c r="C86" s="18">
        <f>X$12*3*A86^2</f>
        <v>0</v>
      </c>
      <c r="D86" s="18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</row>
    <row r="87" spans="1:42" ht="13.5" customHeight="1">
      <c r="A87" s="18"/>
      <c r="B87" s="18"/>
      <c r="C87" s="18"/>
      <c r="D87" s="18">
        <f>(G92-G90)/(A88-A86)</f>
        <v>3.353074392184851</v>
      </c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</row>
    <row r="88" spans="1:42" ht="13.5" customHeight="1">
      <c r="A88" s="18">
        <f>A86+5*C$7</f>
        <v>20</v>
      </c>
      <c r="B88" s="18">
        <f>$X$12*$A88^2+$X$13/$A88</f>
        <v>87.47605007957901</v>
      </c>
      <c r="C88" s="18">
        <f>X$12*3*A88^2</f>
        <v>10.059223176554562</v>
      </c>
      <c r="D88" s="18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</row>
    <row r="89" spans="1:42" ht="13.5" customHeight="1">
      <c r="A89" s="18"/>
      <c r="B89" s="18"/>
      <c r="C89" s="18"/>
      <c r="D89" s="18">
        <f>(G94-G92)/(A90-A88)</f>
        <v>23.47152074529398</v>
      </c>
      <c r="E89" s="18" t="s">
        <v>34</v>
      </c>
      <c r="F89" s="18" t="s">
        <v>35</v>
      </c>
      <c r="G89" s="18" t="s">
        <v>3</v>
      </c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</row>
    <row r="90" spans="1:42" ht="13.5" customHeight="1">
      <c r="A90" s="18">
        <f>A88+5*C$7</f>
        <v>40</v>
      </c>
      <c r="B90" s="18">
        <f>X$12*A90^2+X$13/A90</f>
        <v>55.4737854124365</v>
      </c>
      <c r="C90" s="18">
        <f>X$12*3*A90^2</f>
        <v>40.23689270621825</v>
      </c>
      <c r="D90" s="18"/>
      <c r="E90" s="18"/>
      <c r="F90" s="18"/>
      <c r="G90" s="18">
        <f>X$12*A86^3+X$13</f>
        <v>1682.4595137478832</v>
      </c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</row>
    <row r="91" spans="1:42" ht="13.5" customHeight="1">
      <c r="A91" s="18"/>
      <c r="B91" s="18"/>
      <c r="C91" s="18"/>
      <c r="D91" s="18">
        <f>(G96-G94)/(A92-A90)</f>
        <v>63.70841345151225</v>
      </c>
      <c r="E91" s="18"/>
      <c r="F91" s="18"/>
      <c r="G91" s="18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</row>
    <row r="92" spans="1:42" ht="13.5" customHeight="1">
      <c r="A92" s="18">
        <f>A90+5*C$7</f>
        <v>60</v>
      </c>
      <c r="B92" s="18">
        <f>X$12*A92^2+X$13/A92</f>
        <v>58.21866142546175</v>
      </c>
      <c r="C92" s="18">
        <f>X$12*3*A92^2</f>
        <v>90.53300858899107</v>
      </c>
      <c r="D92" s="18"/>
      <c r="E92" s="18">
        <f>X$13/A88</f>
        <v>84.12297568739416</v>
      </c>
      <c r="F92" s="18">
        <f>$X$12*$A88^2</f>
        <v>3.3530743921848543</v>
      </c>
      <c r="G92" s="18">
        <f>X$12*A88^3+X$13</f>
        <v>1749.5210015915802</v>
      </c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</row>
    <row r="93" spans="1:42" ht="13.5" customHeight="1">
      <c r="A93" s="18"/>
      <c r="B93" s="18"/>
      <c r="C93" s="18"/>
      <c r="D93" s="18">
        <f>(G98-G96)/(A94-A92)</f>
        <v>124.06375251083963</v>
      </c>
      <c r="E93" s="18"/>
      <c r="F93" s="18"/>
      <c r="G93" s="18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</row>
    <row r="94" spans="1:42" ht="13.5" customHeight="1">
      <c r="A94" s="18">
        <f>A92+5*C$7</f>
        <v>80</v>
      </c>
      <c r="B94" s="18">
        <f>X$12*A94^2+X$13/A94</f>
        <v>74.67993419680622</v>
      </c>
      <c r="C94" s="18">
        <f>X$12*3*A94^2</f>
        <v>160.947570824873</v>
      </c>
      <c r="D94" s="18"/>
      <c r="E94" s="18">
        <f>X$13/A90</f>
        <v>42.06148784369708</v>
      </c>
      <c r="F94" s="18">
        <f>$X$12*$A90^2</f>
        <v>13.412297568739417</v>
      </c>
      <c r="G94" s="18">
        <f>X$12*A90^3+X$13</f>
        <v>2218.95141649746</v>
      </c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</row>
    <row r="95" spans="1:42" ht="13.5" customHeight="1">
      <c r="A95" s="18"/>
      <c r="B95" s="18"/>
      <c r="C95" s="18"/>
      <c r="D95" s="18">
        <f>(G100-G98)/(A96-A94)</f>
        <v>204.53753792327606</v>
      </c>
      <c r="E95" s="18"/>
      <c r="F95" s="18"/>
      <c r="G95" s="18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</row>
    <row r="96" spans="1:42" ht="13.5" customHeight="1">
      <c r="A96" s="18">
        <f>A94+5*C$7</f>
        <v>100</v>
      </c>
      <c r="B96" s="18">
        <f>X$12*A96^2+X$13/A96</f>
        <v>100.6514549421002</v>
      </c>
      <c r="C96" s="18">
        <f>X$12*3*A96^2</f>
        <v>251.48057941386406</v>
      </c>
      <c r="D96" s="18"/>
      <c r="E96" s="18">
        <f>X$13/A92</f>
        <v>28.040991895798054</v>
      </c>
      <c r="F96" s="18">
        <f>$X$12*$A92^2</f>
        <v>30.17766952966369</v>
      </c>
      <c r="G96" s="18">
        <f>X$12*A92^3+X$13</f>
        <v>3493.119685527705</v>
      </c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</row>
    <row r="97" spans="1:42" ht="13.5" customHeight="1">
      <c r="A97" s="18"/>
      <c r="B97" s="18"/>
      <c r="C97" s="18"/>
      <c r="D97" s="18">
        <f>(G102-G100)/(A98-A96)</f>
        <v>305.12976968882174</v>
      </c>
      <c r="E97" s="18"/>
      <c r="F97" s="18"/>
      <c r="G97" s="18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</row>
    <row r="98" spans="1:42" ht="13.5" customHeight="1">
      <c r="A98" s="18">
        <f>A96+5*C$7</f>
        <v>120</v>
      </c>
      <c r="B98" s="18">
        <f>X$12*A98^2+X$13/A98</f>
        <v>134.7311740665538</v>
      </c>
      <c r="C98" s="18">
        <f>X$12*3*A98^2</f>
        <v>362.13203435596427</v>
      </c>
      <c r="D98" s="18"/>
      <c r="E98" s="18">
        <f>X$13/A94</f>
        <v>21.03074392184854</v>
      </c>
      <c r="F98" s="18">
        <f>$X$12*$A94^2</f>
        <v>53.64919027495767</v>
      </c>
      <c r="G98" s="18">
        <f>X$12*A94^3+X$13</f>
        <v>5974.394735744498</v>
      </c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</row>
    <row r="99" spans="1:42" ht="13.5" customHeight="1">
      <c r="A99" s="18"/>
      <c r="B99" s="18"/>
      <c r="C99" s="18"/>
      <c r="D99" s="18">
        <f>(G104-G102)/(A100-A98)</f>
        <v>425.84044780747655</v>
      </c>
      <c r="E99" s="18"/>
      <c r="F99" s="18"/>
      <c r="G99" s="18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</row>
    <row r="100" spans="1:42" ht="13.5" customHeight="1">
      <c r="A100" s="18">
        <f>A98+5*C$7</f>
        <v>140</v>
      </c>
      <c r="B100" s="18">
        <f>X$12*A100^2+X$13/A100</f>
        <v>176.3182131723999</v>
      </c>
      <c r="C100" s="18">
        <f>X$12*3*A100^2</f>
        <v>492.9019356511736</v>
      </c>
      <c r="D100" s="18"/>
      <c r="E100" s="18">
        <f>X$13/A96</f>
        <v>16.82459513747883</v>
      </c>
      <c r="F100" s="18">
        <f>$X$12*$A96^2</f>
        <v>83.82685980462136</v>
      </c>
      <c r="G100" s="18">
        <f>X$12*A96^3+X$13</f>
        <v>10065.145494210019</v>
      </c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</row>
    <row r="101" spans="1:42" ht="13.5" customHeight="1">
      <c r="A101" s="19"/>
      <c r="B101" s="19"/>
      <c r="C101" s="19"/>
      <c r="D101" s="19"/>
      <c r="E101" s="18"/>
      <c r="F101" s="18"/>
      <c r="G101" s="18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</row>
    <row r="102" spans="1:42" ht="13.5" customHeight="1">
      <c r="A102" s="19" t="s">
        <v>29</v>
      </c>
      <c r="B102" s="19"/>
      <c r="C102" s="19"/>
      <c r="D102" s="19"/>
      <c r="E102" s="18">
        <f>X$13/A98</f>
        <v>14.020495947899027</v>
      </c>
      <c r="F102" s="18">
        <f>$X$12*$A98^2</f>
        <v>120.71067811865476</v>
      </c>
      <c r="G102" s="18">
        <f>X$12*A98^3+X$13</f>
        <v>16167.740887986454</v>
      </c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</row>
    <row r="103" spans="1:42" ht="13.5" customHeight="1">
      <c r="A103" s="19" t="s">
        <v>39</v>
      </c>
      <c r="B103" s="19"/>
      <c r="C103" s="19"/>
      <c r="D103" s="19"/>
      <c r="E103" s="18"/>
      <c r="F103" s="18"/>
      <c r="G103" s="18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</row>
    <row r="104" spans="1:42" ht="13.5" customHeight="1">
      <c r="A104" s="20"/>
      <c r="B104" s="20"/>
      <c r="C104" s="20"/>
      <c r="D104" s="20"/>
      <c r="E104" s="18">
        <f>X$13/A100</f>
        <v>12.017567955342022</v>
      </c>
      <c r="F104" s="18">
        <f>$X$12*$A100^2</f>
        <v>164.30064521705788</v>
      </c>
      <c r="G104" s="18">
        <f>X$12*A100^3+X$13</f>
        <v>24684.549844135985</v>
      </c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</row>
    <row r="105" spans="1:42" ht="13.5" customHeight="1">
      <c r="A105" s="20"/>
      <c r="B105" s="20"/>
      <c r="C105" s="20"/>
      <c r="D105" s="20"/>
      <c r="E105" s="19"/>
      <c r="F105" s="19"/>
      <c r="G105" s="19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</row>
    <row r="106" spans="1:42" ht="13.5" customHeight="1">
      <c r="A106" s="20"/>
      <c r="B106" s="20"/>
      <c r="C106" s="20"/>
      <c r="D106" s="20"/>
      <c r="E106" s="19"/>
      <c r="F106" s="19"/>
      <c r="G106" s="19"/>
      <c r="H106" s="19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</row>
    <row r="107" spans="1:42" ht="13.5" customHeight="1">
      <c r="A107" s="20"/>
      <c r="B107" s="20"/>
      <c r="C107" s="20"/>
      <c r="D107" s="20"/>
      <c r="E107" s="19"/>
      <c r="F107" s="19"/>
      <c r="G107" s="19"/>
      <c r="H107" s="19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</row>
    <row r="108" spans="1:42" ht="13.5" customHeight="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</row>
    <row r="109" spans="1:42" ht="13.5" customHeight="1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</row>
    <row r="110" spans="1:42" ht="13.5" customHeight="1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</row>
    <row r="111" spans="1:42" ht="13.5" customHeight="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</row>
    <row r="112" spans="1:42" ht="13.5" customHeight="1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</row>
    <row r="113" spans="1:42" ht="13.5" customHeight="1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</row>
    <row r="114" spans="1:42" ht="13.5" customHeight="1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</row>
    <row r="115" spans="1:42" ht="13.5" customHeight="1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</row>
    <row r="116" spans="1:42" ht="13.5" customHeight="1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</row>
    <row r="117" spans="1:42" ht="13.5" customHeight="1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</row>
    <row r="118" spans="1:42" ht="13.5" customHeight="1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</row>
    <row r="119" spans="1:42" ht="13.5" customHeight="1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</row>
    <row r="120" spans="1:42" ht="13.5" customHeight="1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</row>
    <row r="121" spans="1:42" ht="13.5" customHeight="1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</row>
    <row r="122" spans="1:42" ht="13.5" customHeight="1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</row>
    <row r="123" spans="1:42" ht="13.5" customHeight="1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</row>
    <row r="124" spans="1:42" ht="13.5" customHeight="1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</row>
    <row r="125" spans="1:42" ht="13.5" customHeight="1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</row>
    <row r="126" spans="1:42" ht="13.5" customHeight="1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</row>
    <row r="127" spans="1:42" ht="13.5" customHeight="1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</row>
    <row r="128" spans="1:42" ht="13.5" customHeight="1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</row>
    <row r="129" spans="1:42" ht="13.5" customHeight="1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</row>
    <row r="130" spans="1:42" ht="13.5" customHeight="1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</row>
    <row r="131" spans="1:42" ht="13.5" customHeight="1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</row>
    <row r="132" spans="1:42" ht="13.5" customHeight="1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</row>
    <row r="133" spans="1:42" ht="13.5" customHeight="1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</row>
    <row r="134" spans="1:42" ht="13.5" customHeight="1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</row>
    <row r="135" spans="1:42" ht="13.5" customHeight="1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</row>
    <row r="136" spans="1:42" ht="13.5" customHeight="1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</row>
    <row r="137" spans="1:42" ht="13.5" customHeight="1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</row>
    <row r="138" spans="1:42" ht="13.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</row>
    <row r="139" spans="1:42" ht="13.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</row>
    <row r="140" spans="1:42" ht="13.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</row>
    <row r="141" spans="1:42" ht="13.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</row>
    <row r="142" spans="1:42" ht="13.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</row>
    <row r="143" spans="1:42" ht="13.5" customHeight="1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</row>
    <row r="144" spans="1:42" ht="13.5" customHeight="1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</row>
    <row r="145" spans="1:42" ht="13.5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</row>
    <row r="146" spans="1:42" ht="13.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</row>
    <row r="147" spans="5:42" ht="13.5" customHeight="1"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</row>
    <row r="148" spans="5:42" ht="13.5" customHeight="1"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</row>
    <row r="149" spans="5:42" ht="13.5" customHeight="1"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</row>
    <row r="150" spans="5:42" ht="13.5" customHeight="1"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</row>
  </sheetData>
  <mergeCells count="13">
    <mergeCell ref="A1:E1"/>
    <mergeCell ref="A8:B8"/>
    <mergeCell ref="A4:B4"/>
    <mergeCell ref="A5:B5"/>
    <mergeCell ref="A6:B6"/>
    <mergeCell ref="A7:B7"/>
    <mergeCell ref="Y11:Z11"/>
    <mergeCell ref="Y12:Z12"/>
    <mergeCell ref="Y13:Z13"/>
    <mergeCell ref="W7:Z7"/>
    <mergeCell ref="W10:Z10"/>
    <mergeCell ref="Y8:Z8"/>
    <mergeCell ref="Y9:Z9"/>
  </mergeCells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G56"/>
  <sheetViews>
    <sheetView workbookViewId="0" topLeftCell="A1">
      <selection activeCell="A1" sqref="A1"/>
    </sheetView>
  </sheetViews>
  <sheetFormatPr defaultColWidth="9.140625" defaultRowHeight="15"/>
  <cols>
    <col min="2" max="2" width="14.00390625" style="0" customWidth="1"/>
    <col min="27" max="27" width="10.28125" style="0" customWidth="1"/>
  </cols>
  <sheetData>
    <row r="1" ht="15">
      <c r="A1" s="1" t="s">
        <v>42</v>
      </c>
    </row>
    <row r="2" spans="1:33" s="2" customFormat="1" ht="12.75">
      <c r="A2" s="24" t="s">
        <v>0</v>
      </c>
      <c r="B2" s="24">
        <v>80</v>
      </c>
      <c r="C2" s="24" t="s">
        <v>14</v>
      </c>
      <c r="D2" s="24"/>
      <c r="E2" s="24"/>
      <c r="AA2" s="2" t="s">
        <v>1</v>
      </c>
      <c r="AB2" s="2" t="s">
        <v>2</v>
      </c>
      <c r="AC2" s="2" t="s">
        <v>3</v>
      </c>
      <c r="AD2" s="2" t="s">
        <v>4</v>
      </c>
      <c r="AE2" s="2" t="s">
        <v>5</v>
      </c>
      <c r="AF2" s="2" t="s">
        <v>6</v>
      </c>
      <c r="AG2" s="2" t="s">
        <v>7</v>
      </c>
    </row>
    <row r="3" spans="1:31" s="2" customFormat="1" ht="12.75">
      <c r="A3" s="24" t="s">
        <v>8</v>
      </c>
      <c r="B3" s="24">
        <v>50</v>
      </c>
      <c r="C3" s="24" t="s">
        <v>15</v>
      </c>
      <c r="D3" s="24"/>
      <c r="E3" s="24"/>
      <c r="AA3" s="2">
        <v>0</v>
      </c>
      <c r="AB3" s="2">
        <f aca="true" t="shared" si="0" ref="AB3:AB34">B$4*AA3^2+B$5*AA3^0.5</f>
        <v>0</v>
      </c>
      <c r="AC3" s="2">
        <f aca="true" t="shared" si="1" ref="AC3:AC34">B$9*AA3^3+B$10</f>
        <v>1682.4595137478832</v>
      </c>
      <c r="AE3" s="2">
        <f aca="true" t="shared" si="2" ref="AE3:AE34">3*B$9*AA3^2</f>
        <v>0</v>
      </c>
    </row>
    <row r="4" spans="1:33" s="2" customFormat="1" ht="12.75">
      <c r="A4" s="25" t="s">
        <v>9</v>
      </c>
      <c r="B4" s="25">
        <f>B3/(3*B2)</f>
        <v>0.20833333333333334</v>
      </c>
      <c r="C4" s="25" t="s">
        <v>16</v>
      </c>
      <c r="D4" s="25"/>
      <c r="AA4" s="3">
        <f>AA3+0.25</f>
        <v>0.25</v>
      </c>
      <c r="AB4" s="2">
        <f t="shared" si="0"/>
        <v>149.0842193333193</v>
      </c>
      <c r="AC4" s="2">
        <f t="shared" si="1"/>
        <v>1682.4596447273516</v>
      </c>
      <c r="AD4" s="2">
        <f aca="true" t="shared" si="3" ref="AD4:AD35">2*B$4*AA4+0.5*B$5*AA4^-0.5</f>
        <v>298.2465636666386</v>
      </c>
      <c r="AE4" s="2">
        <f t="shared" si="2"/>
        <v>0.0015717536213366505</v>
      </c>
      <c r="AF4" s="2">
        <f aca="true" t="shared" si="4" ref="AF4:AF35">B$9*AA4^2+B$10/AA4</f>
        <v>6729.838578909406</v>
      </c>
      <c r="AG4" s="2">
        <f aca="true" t="shared" si="5" ref="AG4:AG35">B$4*AA4+B$5*AA4^-0.5</f>
        <v>596.3368773332772</v>
      </c>
    </row>
    <row r="5" spans="1:33" s="2" customFormat="1" ht="12.75">
      <c r="A5" s="25" t="s">
        <v>10</v>
      </c>
      <c r="B5" s="25">
        <f>(B3-B4*B2)*B2^0.5</f>
        <v>298.14239699997194</v>
      </c>
      <c r="C5" s="25" t="s">
        <v>20</v>
      </c>
      <c r="D5" s="25"/>
      <c r="AA5" s="3">
        <f aca="true" t="shared" si="6" ref="AA5:AA23">AA4+0.25</f>
        <v>0.5</v>
      </c>
      <c r="AB5" s="2">
        <f t="shared" si="0"/>
        <v>210.8705940112253</v>
      </c>
      <c r="AC5" s="2">
        <f t="shared" si="1"/>
        <v>1682.4605615836308</v>
      </c>
      <c r="AD5" s="2">
        <f t="shared" si="3"/>
        <v>211.02684401122525</v>
      </c>
      <c r="AE5" s="2">
        <f t="shared" si="2"/>
        <v>0.006287014485346602</v>
      </c>
      <c r="AF5" s="2">
        <f t="shared" si="4"/>
        <v>3364.9211231672616</v>
      </c>
      <c r="AG5" s="2">
        <f t="shared" si="5"/>
        <v>421.7411880224505</v>
      </c>
    </row>
    <row r="6" spans="1:33" s="2" customFormat="1" ht="14.25">
      <c r="A6" s="24" t="s">
        <v>32</v>
      </c>
      <c r="B6" s="24">
        <v>40</v>
      </c>
      <c r="C6" s="24" t="s">
        <v>17</v>
      </c>
      <c r="D6" s="24"/>
      <c r="E6" s="24"/>
      <c r="AA6" s="3">
        <f t="shared" si="6"/>
        <v>0.75</v>
      </c>
      <c r="AB6" s="2">
        <f t="shared" si="0"/>
        <v>258.3160772471611</v>
      </c>
      <c r="AC6" s="2">
        <f t="shared" si="1"/>
        <v>1682.4630501935312</v>
      </c>
      <c r="AD6" s="2">
        <f t="shared" si="3"/>
        <v>172.4450931647741</v>
      </c>
      <c r="AE6" s="2">
        <f t="shared" si="2"/>
        <v>0.014145782592029855</v>
      </c>
      <c r="AF6" s="2">
        <f t="shared" si="4"/>
        <v>2243.2840669247084</v>
      </c>
      <c r="AG6" s="2">
        <f t="shared" si="5"/>
        <v>344.4214363295482</v>
      </c>
    </row>
    <row r="7" spans="1:33" s="2" customFormat="1" ht="14.25">
      <c r="A7" s="25" t="s">
        <v>33</v>
      </c>
      <c r="B7" s="25">
        <f>B4*B6+B5*B6^-0.5</f>
        <v>55.4737854124365</v>
      </c>
      <c r="C7" s="25" t="s">
        <v>18</v>
      </c>
      <c r="D7" s="25"/>
      <c r="AA7" s="3">
        <f t="shared" si="6"/>
        <v>1</v>
      </c>
      <c r="AB7" s="2">
        <f t="shared" si="0"/>
        <v>298.35073033330525</v>
      </c>
      <c r="AC7" s="2">
        <f t="shared" si="1"/>
        <v>1682.4678964338636</v>
      </c>
      <c r="AD7" s="2">
        <f t="shared" si="3"/>
        <v>149.48786516665263</v>
      </c>
      <c r="AE7" s="2">
        <f t="shared" si="2"/>
        <v>0.025148057941386408</v>
      </c>
      <c r="AF7" s="2">
        <f t="shared" si="4"/>
        <v>1682.4678964338636</v>
      </c>
      <c r="AG7" s="2">
        <f t="shared" si="5"/>
        <v>298.35073033330525</v>
      </c>
    </row>
    <row r="8" spans="1:33" s="2" customFormat="1" ht="12.75">
      <c r="A8" s="25" t="s">
        <v>13</v>
      </c>
      <c r="B8" s="25">
        <f>2*B4*B6+0.5*B5*B6^-0.5</f>
        <v>40.23689270621825</v>
      </c>
      <c r="C8" s="25" t="s">
        <v>22</v>
      </c>
      <c r="D8" s="25"/>
      <c r="AA8" s="3">
        <f t="shared" si="6"/>
        <v>1.25</v>
      </c>
      <c r="AB8" s="2">
        <f t="shared" si="0"/>
        <v>333.65885416666663</v>
      </c>
      <c r="AC8" s="2">
        <f t="shared" si="1"/>
        <v>1682.4758861814387</v>
      </c>
      <c r="AD8" s="2">
        <f t="shared" si="3"/>
        <v>133.85416666666666</v>
      </c>
      <c r="AE8" s="2">
        <f t="shared" si="2"/>
        <v>0.03929384053341626</v>
      </c>
      <c r="AF8" s="2">
        <f t="shared" si="4"/>
        <v>1345.980708945151</v>
      </c>
      <c r="AG8" s="2">
        <f t="shared" si="5"/>
        <v>266.9270833333333</v>
      </c>
    </row>
    <row r="9" spans="1:33" s="2" customFormat="1" ht="12.75">
      <c r="A9" s="25" t="s">
        <v>11</v>
      </c>
      <c r="B9" s="25">
        <f>B8/(3*B6^2)</f>
        <v>0.008382685980462136</v>
      </c>
      <c r="C9" s="25" t="s">
        <v>16</v>
      </c>
      <c r="D9" s="25"/>
      <c r="E9" s="26" t="s">
        <v>44</v>
      </c>
      <c r="F9" s="27"/>
      <c r="AA9" s="3">
        <f t="shared" si="6"/>
        <v>1.5</v>
      </c>
      <c r="AB9" s="2">
        <f t="shared" si="0"/>
        <v>365.6171216701107</v>
      </c>
      <c r="AC9" s="2">
        <f t="shared" si="1"/>
        <v>1682.4878053130672</v>
      </c>
      <c r="AD9" s="2">
        <f t="shared" si="3"/>
        <v>122.34112389003693</v>
      </c>
      <c r="AE9" s="2">
        <f t="shared" si="2"/>
        <v>0.05658313036811942</v>
      </c>
      <c r="AF9" s="2">
        <f t="shared" si="4"/>
        <v>1121.6585368753783</v>
      </c>
      <c r="AG9" s="2">
        <f t="shared" si="5"/>
        <v>243.74474778007385</v>
      </c>
    </row>
    <row r="10" spans="1:33" s="2" customFormat="1" ht="12.75">
      <c r="A10" s="25" t="s">
        <v>12</v>
      </c>
      <c r="B10" s="25">
        <f>B6*B7-B9*B6^3</f>
        <v>1682.4595137478832</v>
      </c>
      <c r="C10" s="25" t="s">
        <v>19</v>
      </c>
      <c r="D10" s="25"/>
      <c r="E10" s="28" t="s">
        <v>43</v>
      </c>
      <c r="F10" s="29"/>
      <c r="AA10" s="3">
        <f t="shared" si="6"/>
        <v>1.75</v>
      </c>
      <c r="AB10" s="2">
        <f t="shared" si="0"/>
        <v>395.04333970664106</v>
      </c>
      <c r="AC10" s="2">
        <f t="shared" si="1"/>
        <v>1682.5044397055597</v>
      </c>
      <c r="AD10" s="2">
        <f t="shared" si="3"/>
        <v>113.41640063046886</v>
      </c>
      <c r="AE10" s="2">
        <f t="shared" si="2"/>
        <v>0.07701592744549587</v>
      </c>
      <c r="AF10" s="2">
        <f t="shared" si="4"/>
        <v>961.431108403177</v>
      </c>
      <c r="AG10" s="2">
        <f t="shared" si="5"/>
        <v>225.7390512609377</v>
      </c>
    </row>
    <row r="11" spans="27:33" s="2" customFormat="1" ht="12.75">
      <c r="AA11" s="3">
        <f t="shared" si="6"/>
        <v>2</v>
      </c>
      <c r="AB11" s="2">
        <f t="shared" si="0"/>
        <v>422.47035468911724</v>
      </c>
      <c r="AC11" s="2">
        <f t="shared" si="1"/>
        <v>1682.5265752357268</v>
      </c>
      <c r="AD11" s="2">
        <f t="shared" si="3"/>
        <v>106.24258867227928</v>
      </c>
      <c r="AE11" s="2">
        <f t="shared" si="2"/>
        <v>0.10059223176554563</v>
      </c>
      <c r="AF11" s="2">
        <f t="shared" si="4"/>
        <v>841.2632876178634</v>
      </c>
      <c r="AG11" s="2">
        <f t="shared" si="5"/>
        <v>211.23517734455856</v>
      </c>
    </row>
    <row r="12" spans="1:33" s="2" customFormat="1" ht="12.75">
      <c r="A12" s="24" t="s">
        <v>23</v>
      </c>
      <c r="B12" s="24"/>
      <c r="C12" s="24">
        <v>4</v>
      </c>
      <c r="D12" s="25" t="s">
        <v>24</v>
      </c>
      <c r="E12" s="25"/>
      <c r="F12" s="25">
        <f>5+33*C12</f>
        <v>137</v>
      </c>
      <c r="AA12" s="3">
        <f t="shared" si="6"/>
        <v>2.25</v>
      </c>
      <c r="AB12" s="2">
        <f t="shared" si="0"/>
        <v>448.26828299995793</v>
      </c>
      <c r="AC12" s="2">
        <f t="shared" si="1"/>
        <v>1682.5549977803794</v>
      </c>
      <c r="AD12" s="2">
        <f t="shared" si="3"/>
        <v>100.31829899999065</v>
      </c>
      <c r="AE12" s="2">
        <f t="shared" si="2"/>
        <v>0.12731204332826868</v>
      </c>
      <c r="AF12" s="2">
        <f t="shared" si="4"/>
        <v>747.8022212357241</v>
      </c>
      <c r="AG12" s="2">
        <f t="shared" si="5"/>
        <v>199.2303479999813</v>
      </c>
    </row>
    <row r="13" spans="1:33" s="2" customFormat="1" ht="12.75">
      <c r="A13" s="2" t="s">
        <v>1</v>
      </c>
      <c r="B13" s="2" t="s">
        <v>2</v>
      </c>
      <c r="C13" s="2" t="s">
        <v>7</v>
      </c>
      <c r="D13" s="2" t="s">
        <v>21</v>
      </c>
      <c r="E13" s="2" t="s">
        <v>4</v>
      </c>
      <c r="AA13" s="3">
        <f t="shared" si="6"/>
        <v>2.5</v>
      </c>
      <c r="AB13" s="2">
        <f t="shared" si="0"/>
        <v>472.706604124365</v>
      </c>
      <c r="AC13" s="2">
        <f t="shared" si="1"/>
        <v>1682.590493216328</v>
      </c>
      <c r="AD13" s="2">
        <f t="shared" si="3"/>
        <v>95.322570824873</v>
      </c>
      <c r="AE13" s="2">
        <f t="shared" si="2"/>
        <v>0.15717536213366504</v>
      </c>
      <c r="AF13" s="2">
        <f t="shared" si="4"/>
        <v>673.0361972865312</v>
      </c>
      <c r="AG13" s="2">
        <f t="shared" si="5"/>
        <v>189.082641649746</v>
      </c>
    </row>
    <row r="14" spans="1:33" s="2" customFormat="1" ht="12.75">
      <c r="A14" s="2">
        <v>0</v>
      </c>
      <c r="B14" s="2">
        <f>B$4*A14^2+B$5*A14^0.5</f>
        <v>0</v>
      </c>
      <c r="AA14" s="3">
        <f t="shared" si="6"/>
        <v>2.75</v>
      </c>
      <c r="AB14" s="2">
        <f t="shared" si="0"/>
        <v>495.9887533063775</v>
      </c>
      <c r="AC14" s="2">
        <f t="shared" si="1"/>
        <v>1682.633847420383</v>
      </c>
      <c r="AD14" s="2">
        <f t="shared" si="3"/>
        <v>91.03914832843226</v>
      </c>
      <c r="AE14" s="2">
        <f t="shared" si="2"/>
        <v>0.1901821881817347</v>
      </c>
      <c r="AF14" s="2">
        <f t="shared" si="4"/>
        <v>611.866853607412</v>
      </c>
      <c r="AG14" s="2">
        <f t="shared" si="5"/>
        <v>180.35954665686452</v>
      </c>
    </row>
    <row r="15" spans="5:33" s="2" customFormat="1" ht="12.75">
      <c r="E15" s="2">
        <f>(B16-B14)/(A16-A14)</f>
        <v>70.83333333333333</v>
      </c>
      <c r="AA15" s="3">
        <f t="shared" si="6"/>
        <v>3</v>
      </c>
      <c r="AB15" s="2">
        <f t="shared" si="0"/>
        <v>518.2727794943222</v>
      </c>
      <c r="AC15" s="2">
        <f t="shared" si="1"/>
        <v>1682.6858462693556</v>
      </c>
      <c r="AD15" s="2">
        <f t="shared" si="3"/>
        <v>87.31629658238705</v>
      </c>
      <c r="AE15" s="2">
        <f t="shared" si="2"/>
        <v>0.22633252147247768</v>
      </c>
      <c r="AF15" s="2">
        <f t="shared" si="4"/>
        <v>560.8952820897853</v>
      </c>
      <c r="AG15" s="2">
        <f t="shared" si="5"/>
        <v>172.7575931647741</v>
      </c>
    </row>
    <row r="16" spans="1:33" s="2" customFormat="1" ht="12.75">
      <c r="A16" s="2">
        <f>A14+5*C$12</f>
        <v>20</v>
      </c>
      <c r="B16" s="2">
        <f>B$4*A16^2+B$5*A16^0.5</f>
        <v>1416.6666666666665</v>
      </c>
      <c r="C16" s="2">
        <f>B16/A16</f>
        <v>70.83333333333333</v>
      </c>
      <c r="D16" s="2">
        <f>2*B$4*A16+0.5*B$5*A16^-0.5</f>
        <v>41.666666666666664</v>
      </c>
      <c r="AA16" s="3">
        <f t="shared" si="6"/>
        <v>3.25</v>
      </c>
      <c r="AB16" s="2">
        <f t="shared" si="0"/>
        <v>539.6843707199033</v>
      </c>
      <c r="AC16" s="2">
        <f t="shared" si="1"/>
        <v>1682.7472756400562</v>
      </c>
      <c r="AD16" s="2">
        <f t="shared" si="3"/>
        <v>84.04398972613897</v>
      </c>
      <c r="AE16" s="2">
        <f t="shared" si="2"/>
        <v>0.26562636200589396</v>
      </c>
      <c r="AF16" s="2">
        <f t="shared" si="4"/>
        <v>517.7683925046327</v>
      </c>
      <c r="AG16" s="2">
        <f t="shared" si="5"/>
        <v>166.05672945227795</v>
      </c>
    </row>
    <row r="17" spans="5:33" s="2" customFormat="1" ht="12.75">
      <c r="E17" s="2">
        <f>(B18-B16)/(A18-A16)</f>
        <v>40.11423749153969</v>
      </c>
      <c r="AA17" s="3">
        <f t="shared" si="6"/>
        <v>3.5</v>
      </c>
      <c r="AB17" s="2">
        <f t="shared" si="0"/>
        <v>560.3254343560503</v>
      </c>
      <c r="AC17" s="2">
        <f t="shared" si="1"/>
        <v>1682.8189214092954</v>
      </c>
      <c r="AD17" s="2">
        <f t="shared" si="3"/>
        <v>81.14024062229291</v>
      </c>
      <c r="AE17" s="2">
        <f t="shared" si="2"/>
        <v>0.3080637097819835</v>
      </c>
      <c r="AF17" s="2">
        <f t="shared" si="4"/>
        <v>480.8054061169416</v>
      </c>
      <c r="AG17" s="2">
        <f t="shared" si="5"/>
        <v>160.09298124458581</v>
      </c>
    </row>
    <row r="18" spans="1:33" s="2" customFormat="1" ht="12.75">
      <c r="A18" s="2">
        <f>A16+5*C$12</f>
        <v>40</v>
      </c>
      <c r="B18" s="2">
        <f>B$4*A18^2+B$5*A18^0.5</f>
        <v>2218.9514164974603</v>
      </c>
      <c r="C18" s="2">
        <f>B18/A18</f>
        <v>55.473785412436506</v>
      </c>
      <c r="D18" s="2">
        <f>2*B$4*A18+0.5*B$5*A18^-0.5</f>
        <v>40.23689270621825</v>
      </c>
      <c r="AA18" s="3">
        <f t="shared" si="6"/>
        <v>3.75</v>
      </c>
      <c r="AB18" s="2">
        <f t="shared" si="0"/>
        <v>580.2799566896257</v>
      </c>
      <c r="AC18" s="2">
        <f t="shared" si="1"/>
        <v>1682.9015694538841</v>
      </c>
      <c r="AD18" s="2">
        <f t="shared" si="3"/>
        <v>78.54253589195008</v>
      </c>
      <c r="AE18" s="2">
        <f t="shared" si="2"/>
        <v>0.35364456480074635</v>
      </c>
      <c r="AF18" s="2">
        <f t="shared" si="4"/>
        <v>448.7737518543691</v>
      </c>
      <c r="AG18" s="2">
        <f t="shared" si="5"/>
        <v>154.74132178390016</v>
      </c>
    </row>
    <row r="19" spans="5:33" s="2" customFormat="1" ht="12.75">
      <c r="E19" s="2">
        <f>(B20-B18)/(A20-A18)</f>
        <v>42.022483013052124</v>
      </c>
      <c r="AA19" s="3">
        <f t="shared" si="6"/>
        <v>4</v>
      </c>
      <c r="AB19" s="2">
        <f t="shared" si="0"/>
        <v>599.6181273332772</v>
      </c>
      <c r="AC19" s="2">
        <f t="shared" si="1"/>
        <v>1682.9960056506327</v>
      </c>
      <c r="AD19" s="2">
        <f t="shared" si="3"/>
        <v>76.20226591665966</v>
      </c>
      <c r="AE19" s="2">
        <f t="shared" si="2"/>
        <v>0.4023689270621825</v>
      </c>
      <c r="AF19" s="2">
        <f t="shared" si="4"/>
        <v>420.7490014126582</v>
      </c>
      <c r="AG19" s="2">
        <f t="shared" si="5"/>
        <v>149.9045318333193</v>
      </c>
    </row>
    <row r="20" spans="1:33" s="2" customFormat="1" ht="12.75">
      <c r="A20" s="2">
        <f>A18+5*C$12</f>
        <v>60</v>
      </c>
      <c r="B20" s="2">
        <f>B$4*A20^2+B$5*A20^0.5</f>
        <v>3059.4010767585028</v>
      </c>
      <c r="C20" s="2">
        <f>B20/A20</f>
        <v>50.99001794597505</v>
      </c>
      <c r="D20" s="2">
        <f>2*B$4*A20+0.5*B$5*A20^-0.5</f>
        <v>44.24500897298752</v>
      </c>
      <c r="AA20" s="3">
        <f t="shared" si="6"/>
        <v>4.25</v>
      </c>
      <c r="AB20" s="2">
        <f t="shared" si="0"/>
        <v>618.3993179861925</v>
      </c>
      <c r="AC20" s="2">
        <f t="shared" si="1"/>
        <v>1683.1030158763522</v>
      </c>
      <c r="AD20" s="2">
        <f t="shared" si="3"/>
        <v>74.08098593955205</v>
      </c>
      <c r="AE20" s="2">
        <f t="shared" si="2"/>
        <v>0.454236796566292</v>
      </c>
      <c r="AF20" s="2">
        <f t="shared" si="4"/>
        <v>396.02423902972987</v>
      </c>
      <c r="AG20" s="2">
        <f t="shared" si="5"/>
        <v>145.5057218791041</v>
      </c>
    </row>
    <row r="21" spans="5:33" s="2" customFormat="1" ht="12.75">
      <c r="E21" s="2">
        <f>(B22-B20)/(A22-A20)</f>
        <v>47.029946162074864</v>
      </c>
      <c r="AA21" s="3">
        <f t="shared" si="6"/>
        <v>4.5</v>
      </c>
      <c r="AB21" s="2">
        <f t="shared" si="0"/>
        <v>636.6742820336758</v>
      </c>
      <c r="AC21" s="2">
        <f t="shared" si="1"/>
        <v>1683.2233860078527</v>
      </c>
      <c r="AD21" s="2">
        <f t="shared" si="3"/>
        <v>72.14783689263065</v>
      </c>
      <c r="AE21" s="2">
        <f t="shared" si="2"/>
        <v>0.5092481733130747</v>
      </c>
      <c r="AF21" s="2">
        <f t="shared" si="4"/>
        <v>374.0496413350784</v>
      </c>
      <c r="AG21" s="2">
        <f t="shared" si="5"/>
        <v>141.4831737852613</v>
      </c>
    </row>
    <row r="22" spans="1:33" s="2" customFormat="1" ht="12.75">
      <c r="A22" s="2">
        <f>A20+5*C$12</f>
        <v>80</v>
      </c>
      <c r="B22" s="2">
        <f>B$4*A22^2+B$5*A22^0.5</f>
        <v>4000</v>
      </c>
      <c r="C22" s="2">
        <f>B22/A22</f>
        <v>50</v>
      </c>
      <c r="D22" s="2">
        <f>2*B$4*A22+0.5*B$5*A22^-0.5</f>
        <v>50</v>
      </c>
      <c r="AA22" s="3">
        <f t="shared" si="6"/>
        <v>4.75</v>
      </c>
      <c r="AB22" s="2">
        <f t="shared" si="0"/>
        <v>654.4868104872643</v>
      </c>
      <c r="AC22" s="2">
        <f t="shared" si="1"/>
        <v>1683.3579019219455</v>
      </c>
      <c r="AD22" s="2">
        <f t="shared" si="3"/>
        <v>70.3777234723436</v>
      </c>
      <c r="AE22" s="2">
        <f t="shared" si="2"/>
        <v>0.5674030573025308</v>
      </c>
      <c r="AF22" s="2">
        <f t="shared" si="4"/>
        <v>354.39113724672535</v>
      </c>
      <c r="AG22" s="2">
        <f t="shared" si="5"/>
        <v>137.7866969446872</v>
      </c>
    </row>
    <row r="23" spans="5:33" s="2" customFormat="1" ht="12.75">
      <c r="E23" s="2">
        <f>(B24-B22)/(A24-A22)</f>
        <v>53.23786516665264</v>
      </c>
      <c r="AA23" s="3">
        <f t="shared" si="6"/>
        <v>5</v>
      </c>
      <c r="AB23" s="2">
        <f t="shared" si="0"/>
        <v>671.875</v>
      </c>
      <c r="AC23" s="2">
        <f t="shared" si="1"/>
        <v>1683.5073494954408</v>
      </c>
      <c r="AD23" s="2">
        <f t="shared" si="3"/>
        <v>68.74999999999999</v>
      </c>
      <c r="AE23" s="2">
        <f t="shared" si="2"/>
        <v>0.6287014485346601</v>
      </c>
      <c r="AF23" s="2">
        <f t="shared" si="4"/>
        <v>336.7014698990882</v>
      </c>
      <c r="AG23" s="2">
        <f t="shared" si="5"/>
        <v>134.37499999999997</v>
      </c>
    </row>
    <row r="24" spans="1:33" s="2" customFormat="1" ht="12.75">
      <c r="A24" s="2">
        <f>A22+5*C$12</f>
        <v>100</v>
      </c>
      <c r="B24" s="2">
        <f>B$4*A24^2+B$5*A24^0.5</f>
        <v>5064.757303333053</v>
      </c>
      <c r="C24" s="2">
        <f>B24/A24</f>
        <v>50.64757303333053</v>
      </c>
      <c r="D24" s="2">
        <f>2*B$4*A24+0.5*B$5*A24^-0.5</f>
        <v>56.573786516665265</v>
      </c>
      <c r="AA24" s="3">
        <f aca="true" t="shared" si="7" ref="AA24:AA56">AA23+$C$12</f>
        <v>9</v>
      </c>
      <c r="AB24" s="2">
        <f t="shared" si="0"/>
        <v>911.3021909999159</v>
      </c>
      <c r="AC24" s="2">
        <f t="shared" si="1"/>
        <v>1688.5704918276401</v>
      </c>
      <c r="AD24" s="2">
        <f t="shared" si="3"/>
        <v>53.44039949999532</v>
      </c>
      <c r="AE24" s="2">
        <f t="shared" si="2"/>
        <v>2.036992693252299</v>
      </c>
      <c r="AF24" s="2">
        <f t="shared" si="4"/>
        <v>187.61894353640446</v>
      </c>
      <c r="AG24" s="2">
        <f t="shared" si="5"/>
        <v>101.25579899999065</v>
      </c>
    </row>
    <row r="25" spans="5:33" s="2" customFormat="1" ht="12.75">
      <c r="E25" s="2">
        <f>(B26-B24)/(A26-A24)</f>
        <v>60.061451018892555</v>
      </c>
      <c r="AA25" s="3">
        <f t="shared" si="7"/>
        <v>13</v>
      </c>
      <c r="AB25" s="2">
        <f t="shared" si="0"/>
        <v>1110.1760331064731</v>
      </c>
      <c r="AC25" s="2">
        <f t="shared" si="1"/>
        <v>1700.8762748469585</v>
      </c>
      <c r="AD25" s="2">
        <f t="shared" si="3"/>
        <v>46.761578196402816</v>
      </c>
      <c r="AE25" s="2">
        <f t="shared" si="2"/>
        <v>4.250021792094303</v>
      </c>
      <c r="AF25" s="2">
        <f t="shared" si="4"/>
        <v>130.83663652668912</v>
      </c>
      <c r="AG25" s="2">
        <f t="shared" si="5"/>
        <v>85.39815639280563</v>
      </c>
    </row>
    <row r="26" spans="1:33" s="2" customFormat="1" ht="12.75">
      <c r="A26" s="2">
        <f>A24+5*C$12</f>
        <v>120</v>
      </c>
      <c r="B26" s="2">
        <f>B$4*A26^2+B$5*A26^0.5</f>
        <v>6265.986323710904</v>
      </c>
      <c r="C26" s="2">
        <f>B26/A26</f>
        <v>52.21655269759086</v>
      </c>
      <c r="D26" s="2">
        <f>2*B$4*A26+0.5*B$5*A26^-0.5</f>
        <v>63.60827634879543</v>
      </c>
      <c r="AA26" s="3">
        <f t="shared" si="7"/>
        <v>17</v>
      </c>
      <c r="AB26" s="2">
        <f t="shared" si="0"/>
        <v>1289.4809276390515</v>
      </c>
      <c r="AC26" s="2">
        <f t="shared" si="1"/>
        <v>1723.6436499698937</v>
      </c>
      <c r="AD26" s="2">
        <f t="shared" si="3"/>
        <v>43.2384096364427</v>
      </c>
      <c r="AE26" s="2">
        <f t="shared" si="2"/>
        <v>7.267788745060672</v>
      </c>
      <c r="AF26" s="2">
        <f t="shared" si="4"/>
        <v>101.3908029394055</v>
      </c>
      <c r="AG26" s="2">
        <f t="shared" si="5"/>
        <v>75.8518192728854</v>
      </c>
    </row>
    <row r="27" spans="5:33" s="2" customFormat="1" ht="12.75">
      <c r="E27" s="2">
        <f>(B28-B26)/(A28-A26)</f>
        <v>67.25077121876083</v>
      </c>
      <c r="AA27" s="3">
        <f t="shared" si="7"/>
        <v>21</v>
      </c>
      <c r="AB27" s="2">
        <f t="shared" si="0"/>
        <v>1458.1351021279463</v>
      </c>
      <c r="AC27" s="2">
        <f t="shared" si="1"/>
        <v>1760.091568612943</v>
      </c>
      <c r="AD27" s="2">
        <f t="shared" si="3"/>
        <v>41.280002431617774</v>
      </c>
      <c r="AE27" s="2">
        <f t="shared" si="2"/>
        <v>11.090293552151406</v>
      </c>
      <c r="AF27" s="2">
        <f t="shared" si="4"/>
        <v>83.81388421966395</v>
      </c>
      <c r="AG27" s="2">
        <f t="shared" si="5"/>
        <v>69.43500486323555</v>
      </c>
    </row>
    <row r="28" spans="1:33" s="2" customFormat="1" ht="12.75">
      <c r="A28" s="2">
        <f>A26+5*C$12</f>
        <v>140</v>
      </c>
      <c r="B28" s="2">
        <f>B$4*A28^2+B$5*A28^0.5</f>
        <v>7611.001748086121</v>
      </c>
      <c r="C28" s="2">
        <f>B28/A28</f>
        <v>54.364298200615146</v>
      </c>
      <c r="D28" s="2">
        <f>2*B$4*A28+0.5*B$5*A28^-0.5</f>
        <v>70.93214910030757</v>
      </c>
      <c r="AA28" s="3">
        <f t="shared" si="7"/>
        <v>25</v>
      </c>
      <c r="AB28" s="2">
        <f t="shared" si="0"/>
        <v>1620.9203183331929</v>
      </c>
      <c r="AC28" s="2">
        <f t="shared" si="1"/>
        <v>1813.438982192604</v>
      </c>
      <c r="AD28" s="2">
        <f t="shared" si="3"/>
        <v>40.23090636666386</v>
      </c>
      <c r="AE28" s="2">
        <f t="shared" si="2"/>
        <v>15.717536213366504</v>
      </c>
      <c r="AF28" s="2">
        <f t="shared" si="4"/>
        <v>72.53755928770416</v>
      </c>
      <c r="AG28" s="2">
        <f t="shared" si="5"/>
        <v>64.83681273332772</v>
      </c>
    </row>
    <row r="29" spans="1:33" s="2" customFormat="1" ht="15">
      <c r="A29" s="2" t="s">
        <v>45</v>
      </c>
      <c r="F29"/>
      <c r="AA29" s="3">
        <f t="shared" si="7"/>
        <v>29</v>
      </c>
      <c r="AB29" s="2">
        <f t="shared" si="0"/>
        <v>1780.7542771723058</v>
      </c>
      <c r="AC29" s="2">
        <f t="shared" si="1"/>
        <v>1886.9048421253742</v>
      </c>
      <c r="AD29" s="2">
        <f t="shared" si="3"/>
        <v>39.76515995124665</v>
      </c>
      <c r="AE29" s="2">
        <f t="shared" si="2"/>
        <v>21.14951672870597</v>
      </c>
      <c r="AF29" s="2">
        <f t="shared" si="4"/>
        <v>65.0656842112198</v>
      </c>
      <c r="AG29" s="2">
        <f t="shared" si="5"/>
        <v>61.405319902493304</v>
      </c>
    </row>
    <row r="30" spans="1:33" s="2" customFormat="1" ht="15">
      <c r="A30" s="2" t="s">
        <v>28</v>
      </c>
      <c r="F30"/>
      <c r="G30"/>
      <c r="H30"/>
      <c r="AA30" s="3">
        <f t="shared" si="7"/>
        <v>33</v>
      </c>
      <c r="AB30" s="2">
        <f t="shared" si="0"/>
        <v>1939.5726771553504</v>
      </c>
      <c r="AC30" s="2">
        <f t="shared" si="1"/>
        <v>1983.708099827751</v>
      </c>
      <c r="AD30" s="2">
        <f t="shared" si="3"/>
        <v>39.6999648053841</v>
      </c>
      <c r="AE30" s="2">
        <f t="shared" si="2"/>
        <v>27.3862350981698</v>
      </c>
      <c r="AF30" s="2">
        <f t="shared" si="4"/>
        <v>60.112366661447</v>
      </c>
      <c r="AG30" s="2">
        <f t="shared" si="5"/>
        <v>58.7749296107682</v>
      </c>
    </row>
    <row r="31" spans="27:33" ht="15">
      <c r="AA31" s="1">
        <f t="shared" si="7"/>
        <v>37</v>
      </c>
      <c r="AB31">
        <f t="shared" si="0"/>
        <v>2098.737734498059</v>
      </c>
      <c r="AC31">
        <f t="shared" si="1"/>
        <v>2107.067706716232</v>
      </c>
      <c r="AD31">
        <f t="shared" si="3"/>
        <v>39.92382073646026</v>
      </c>
      <c r="AE31">
        <f t="shared" si="2"/>
        <v>34.42769132175799</v>
      </c>
      <c r="AF31">
        <f t="shared" si="4"/>
        <v>56.94777585719545</v>
      </c>
      <c r="AG31">
        <f t="shared" si="5"/>
        <v>56.722641472920515</v>
      </c>
    </row>
    <row r="32" spans="27:33" ht="15">
      <c r="AA32" s="1">
        <f t="shared" si="7"/>
        <v>41</v>
      </c>
      <c r="AB32">
        <f t="shared" si="0"/>
        <v>2259.2511417701803</v>
      </c>
      <c r="AC32">
        <f t="shared" si="1"/>
        <v>2260.202614207314</v>
      </c>
      <c r="AD32">
        <f t="shared" si="3"/>
        <v>40.364343192319275</v>
      </c>
      <c r="AE32">
        <f t="shared" si="2"/>
        <v>42.27388539947055</v>
      </c>
      <c r="AF32">
        <f t="shared" si="4"/>
        <v>55.126893029446684</v>
      </c>
      <c r="AG32">
        <f t="shared" si="5"/>
        <v>55.10368638463855</v>
      </c>
    </row>
    <row r="33" spans="27:33" ht="15">
      <c r="AA33" s="1">
        <f t="shared" si="7"/>
        <v>45</v>
      </c>
      <c r="AB33">
        <f t="shared" si="0"/>
        <v>2421.875</v>
      </c>
      <c r="AC33">
        <f t="shared" si="1"/>
        <v>2446.3317737174953</v>
      </c>
      <c r="AD33">
        <f t="shared" si="3"/>
        <v>40.97222222222222</v>
      </c>
      <c r="AE33">
        <f t="shared" si="2"/>
        <v>50.92481733130747</v>
      </c>
      <c r="AF33">
        <f t="shared" si="4"/>
        <v>54.36292830483323</v>
      </c>
      <c r="AG33">
        <f t="shared" si="5"/>
        <v>53.81944444444444</v>
      </c>
    </row>
    <row r="34" spans="27:33" ht="15">
      <c r="AA34" s="1">
        <f t="shared" si="7"/>
        <v>49</v>
      </c>
      <c r="AB34">
        <f t="shared" si="0"/>
        <v>2587.205112333137</v>
      </c>
      <c r="AC34">
        <f t="shared" si="1"/>
        <v>2668.674136663273</v>
      </c>
      <c r="AD34">
        <f t="shared" si="3"/>
        <v>41.712552166664665</v>
      </c>
      <c r="AE34">
        <f t="shared" si="2"/>
        <v>60.380487117268764</v>
      </c>
      <c r="AF34">
        <f t="shared" si="4"/>
        <v>54.46273748292394</v>
      </c>
      <c r="AG34">
        <f t="shared" si="5"/>
        <v>52.80010433332932</v>
      </c>
    </row>
    <row r="35" spans="27:33" ht="15">
      <c r="AA35" s="1">
        <f t="shared" si="7"/>
        <v>53</v>
      </c>
      <c r="AB35">
        <f aca="true" t="shared" si="8" ref="AB35:AB56">B$4*AA35^2+B$5*AA35^0.5</f>
        <v>2755.7177461466276</v>
      </c>
      <c r="AC35">
        <f aca="true" t="shared" si="9" ref="AC35:AC56">B$9*AA35^3+B$10</f>
        <v>2930.4486544611445</v>
      </c>
      <c r="AD35">
        <f t="shared" si="3"/>
        <v>42.559837227798376</v>
      </c>
      <c r="AE35">
        <f aca="true" t="shared" si="10" ref="AE35:AE56">3*B$9*AA35^2</f>
        <v>70.64089475735442</v>
      </c>
      <c r="AF35">
        <f t="shared" si="4"/>
        <v>55.29148404643669</v>
      </c>
      <c r="AG35">
        <f t="shared" si="5"/>
        <v>51.99467445559675</v>
      </c>
    </row>
    <row r="36" spans="27:33" ht="15">
      <c r="AA36" s="1">
        <f t="shared" si="7"/>
        <v>57</v>
      </c>
      <c r="AB36">
        <f t="shared" si="8"/>
        <v>2927.800735484551</v>
      </c>
      <c r="AC36">
        <f t="shared" si="9"/>
        <v>3234.874278527607</v>
      </c>
      <c r="AD36">
        <f aca="true" t="shared" si="11" ref="AD36:AD56">2*B$4*AA36+0.5*B$5*AA36^-0.5</f>
        <v>43.494962591969745</v>
      </c>
      <c r="AE36">
        <f t="shared" si="10"/>
        <v>81.70604025156445</v>
      </c>
      <c r="AF36">
        <f aca="true" t="shared" si="12" ref="AF36:AF56">B$9*AA36^2+B$10/AA36</f>
        <v>56.75218032504574</v>
      </c>
      <c r="AG36">
        <f aca="true" t="shared" si="13" ref="AG36:AG56">B$4*AA36+B$5*AA36^-0.5</f>
        <v>51.36492518393949</v>
      </c>
    </row>
    <row r="37" spans="27:33" ht="15">
      <c r="AA37" s="1">
        <f t="shared" si="7"/>
        <v>61</v>
      </c>
      <c r="AB37">
        <f t="shared" si="8"/>
        <v>3103.774892876397</v>
      </c>
      <c r="AC37">
        <f t="shared" si="9"/>
        <v>3585.1699602791596</v>
      </c>
      <c r="AD37">
        <f t="shared" si="11"/>
        <v>44.50327781046227</v>
      </c>
      <c r="AE37">
        <f t="shared" si="10"/>
        <v>93.57592359989883</v>
      </c>
      <c r="AF37">
        <f t="shared" si="12"/>
        <v>58.77327803736327</v>
      </c>
      <c r="AG37">
        <f t="shared" si="13"/>
        <v>50.881555620924544</v>
      </c>
    </row>
    <row r="38" spans="27:33" ht="15">
      <c r="AA38" s="1">
        <f t="shared" si="7"/>
        <v>65</v>
      </c>
      <c r="AB38">
        <f t="shared" si="8"/>
        <v>3283.909183642659</v>
      </c>
      <c r="AC38">
        <f t="shared" si="9"/>
        <v>3984.5546511322973</v>
      </c>
      <c r="AD38">
        <f t="shared" si="11"/>
        <v>45.57333987417431</v>
      </c>
      <c r="AE38">
        <f t="shared" si="10"/>
        <v>106.25054480235757</v>
      </c>
      <c r="AF38">
        <f t="shared" si="12"/>
        <v>61.300840786650724</v>
      </c>
      <c r="AG38">
        <f t="shared" si="13"/>
        <v>50.5216797483486</v>
      </c>
    </row>
    <row r="39" spans="27:33" ht="15">
      <c r="AA39" s="1">
        <f t="shared" si="7"/>
        <v>69</v>
      </c>
      <c r="AB39">
        <f t="shared" si="8"/>
        <v>3468.431749467561</v>
      </c>
      <c r="AC39">
        <f t="shared" si="9"/>
        <v>4436.24730250352</v>
      </c>
      <c r="AD39">
        <f t="shared" si="11"/>
        <v>46.696063401938844</v>
      </c>
      <c r="AE39">
        <f t="shared" si="10"/>
        <v>119.72990385894069</v>
      </c>
      <c r="AF39">
        <f t="shared" si="12"/>
        <v>64.29343916671766</v>
      </c>
      <c r="AG39">
        <f t="shared" si="13"/>
        <v>50.267126803877694</v>
      </c>
    </row>
    <row r="40" spans="27:33" ht="15">
      <c r="AA40" s="1">
        <f t="shared" si="7"/>
        <v>73</v>
      </c>
      <c r="AB40">
        <f t="shared" si="8"/>
        <v>3657.5380899390398</v>
      </c>
      <c r="AC40">
        <f t="shared" si="9"/>
        <v>4943.4668658093215</v>
      </c>
      <c r="AD40">
        <f t="shared" si="11"/>
        <v>47.864130753007124</v>
      </c>
      <c r="AE40">
        <f t="shared" si="10"/>
        <v>134.01400076964816</v>
      </c>
      <c r="AF40">
        <f t="shared" si="12"/>
        <v>67.7187241891688</v>
      </c>
      <c r="AG40">
        <f t="shared" si="13"/>
        <v>50.10326150601425</v>
      </c>
    </row>
    <row r="41" spans="27:33" ht="15">
      <c r="AA41" s="1">
        <f t="shared" si="7"/>
        <v>77</v>
      </c>
      <c r="AB41">
        <f t="shared" si="8"/>
        <v>3851.3972493798115</v>
      </c>
      <c r="AC41">
        <f t="shared" si="9"/>
        <v>5509.432292466203</v>
      </c>
      <c r="AD41">
        <f t="shared" si="11"/>
        <v>49.07157304792085</v>
      </c>
      <c r="AE41">
        <f t="shared" si="10"/>
        <v>149.10283553448002</v>
      </c>
      <c r="AF41">
        <f t="shared" si="12"/>
        <v>71.55106873332733</v>
      </c>
      <c r="AG41">
        <f t="shared" si="13"/>
        <v>50.0181460958417</v>
      </c>
    </row>
    <row r="42" spans="27:33" ht="15">
      <c r="AA42" s="1">
        <f t="shared" si="7"/>
        <v>81</v>
      </c>
      <c r="AB42">
        <f t="shared" si="8"/>
        <v>4050.1565729997474</v>
      </c>
      <c r="AC42">
        <f t="shared" si="9"/>
        <v>6137.36253389066</v>
      </c>
      <c r="AD42">
        <f t="shared" si="11"/>
        <v>50.31346649999844</v>
      </c>
      <c r="AE42">
        <f t="shared" si="10"/>
        <v>164.99640815343622</v>
      </c>
      <c r="AF42">
        <f t="shared" si="12"/>
        <v>75.76990782581063</v>
      </c>
      <c r="AG42">
        <f t="shared" si="13"/>
        <v>50.00193299999688</v>
      </c>
    </row>
    <row r="43" spans="27:33" ht="15">
      <c r="AA43" s="1">
        <f t="shared" si="7"/>
        <v>85</v>
      </c>
      <c r="AB43">
        <f t="shared" si="8"/>
        <v>4253.94541707844</v>
      </c>
      <c r="AC43">
        <f t="shared" si="9"/>
        <v>6830.4765414991925</v>
      </c>
      <c r="AD43">
        <f t="shared" si="11"/>
        <v>51.585708335755534</v>
      </c>
      <c r="AE43">
        <f t="shared" si="10"/>
        <v>181.6947186265168</v>
      </c>
      <c r="AF43">
        <f t="shared" si="12"/>
        <v>80.35854754704933</v>
      </c>
      <c r="AG43">
        <f t="shared" si="13"/>
        <v>50.04641667151106</v>
      </c>
    </row>
    <row r="44" spans="27:33" ht="15">
      <c r="AA44" s="1">
        <f t="shared" si="7"/>
        <v>89</v>
      </c>
      <c r="AB44">
        <f t="shared" si="8"/>
        <v>4462.878081297198</v>
      </c>
      <c r="AC44">
        <f t="shared" si="9"/>
        <v>7591.993266708294</v>
      </c>
      <c r="AD44">
        <f t="shared" si="11"/>
        <v>52.88484877133258</v>
      </c>
      <c r="AE44">
        <f t="shared" si="10"/>
        <v>199.19776695372173</v>
      </c>
      <c r="AF44">
        <f t="shared" si="12"/>
        <v>85.30329513155388</v>
      </c>
      <c r="AG44">
        <f t="shared" si="13"/>
        <v>50.14469754266515</v>
      </c>
    </row>
    <row r="45" spans="27:33" ht="15">
      <c r="AA45" s="1">
        <f t="shared" si="7"/>
        <v>93</v>
      </c>
      <c r="AB45">
        <f t="shared" si="8"/>
        <v>4677.056153713043</v>
      </c>
      <c r="AC45">
        <f t="shared" si="9"/>
        <v>8425.131660934465</v>
      </c>
      <c r="AD45">
        <f t="shared" si="11"/>
        <v>54.20796319200561</v>
      </c>
      <c r="AE45">
        <f t="shared" si="10"/>
        <v>217.50555313505103</v>
      </c>
      <c r="AF45">
        <f t="shared" si="12"/>
        <v>90.59281355843513</v>
      </c>
      <c r="AG45">
        <f t="shared" si="13"/>
        <v>50.290926384011215</v>
      </c>
    </row>
    <row r="46" spans="27:33" ht="15">
      <c r="AA46" s="1">
        <f t="shared" si="7"/>
        <v>97</v>
      </c>
      <c r="AB46">
        <f t="shared" si="8"/>
        <v>4896.5704060726985</v>
      </c>
      <c r="AC46">
        <f t="shared" si="9"/>
        <v>9333.110675594202</v>
      </c>
      <c r="AD46">
        <f t="shared" si="11"/>
        <v>55.55255363955</v>
      </c>
      <c r="AE46">
        <f t="shared" si="10"/>
        <v>236.6180771705047</v>
      </c>
      <c r="AF46">
        <f t="shared" si="12"/>
        <v>96.21763583086806</v>
      </c>
      <c r="AG46">
        <f t="shared" si="13"/>
        <v>50.48010727909999</v>
      </c>
    </row>
    <row r="47" spans="27:33" ht="15">
      <c r="AA47" s="1">
        <f t="shared" si="7"/>
        <v>101</v>
      </c>
      <c r="AB47">
        <f t="shared" si="8"/>
        <v>5121.502340565898</v>
      </c>
      <c r="AC47">
        <f t="shared" si="9"/>
        <v>10319.149262104002</v>
      </c>
      <c r="AD47">
        <f t="shared" si="11"/>
        <v>56.9164719829995</v>
      </c>
      <c r="AE47">
        <f t="shared" si="10"/>
        <v>256.5353390600827</v>
      </c>
      <c r="AF47">
        <f t="shared" si="12"/>
        <v>102.16979467429707</v>
      </c>
      <c r="AG47">
        <f t="shared" si="13"/>
        <v>50.707943965998986</v>
      </c>
    </row>
    <row r="48" spans="27:33" ht="15">
      <c r="AA48" s="1">
        <f t="shared" si="7"/>
        <v>105</v>
      </c>
      <c r="AB48">
        <f t="shared" si="8"/>
        <v>5351.925463303893</v>
      </c>
      <c r="AC48">
        <f t="shared" si="9"/>
        <v>11386.466371880362</v>
      </c>
      <c r="AD48">
        <f t="shared" si="11"/>
        <v>58.29785934906616</v>
      </c>
      <c r="AE48">
        <f t="shared" si="10"/>
        <v>277.25733880378516</v>
      </c>
      <c r="AF48">
        <f t="shared" si="12"/>
        <v>108.44253687505108</v>
      </c>
      <c r="AG48">
        <f t="shared" si="13"/>
        <v>50.970718698132316</v>
      </c>
    </row>
    <row r="49" spans="27:33" ht="15">
      <c r="AA49" s="1">
        <f t="shared" si="7"/>
        <v>109</v>
      </c>
      <c r="AB49">
        <f t="shared" si="8"/>
        <v>5587.906341314334</v>
      </c>
      <c r="AC49">
        <f t="shared" si="9"/>
        <v>12538.280956339782</v>
      </c>
      <c r="AD49">
        <f t="shared" si="11"/>
        <v>59.695097895937316</v>
      </c>
      <c r="AE49">
        <f t="shared" si="10"/>
        <v>298.7840764016119</v>
      </c>
      <c r="AF49">
        <f t="shared" si="12"/>
        <v>115.03010051687875</v>
      </c>
      <c r="AG49">
        <f t="shared" si="13"/>
        <v>51.26519579187462</v>
      </c>
    </row>
    <row r="50" spans="27:33" ht="15">
      <c r="AA50" s="1">
        <f t="shared" si="7"/>
        <v>113</v>
      </c>
      <c r="AB50">
        <f t="shared" si="8"/>
        <v>5829.505486401256</v>
      </c>
      <c r="AC50">
        <f t="shared" si="9"/>
        <v>13777.811966898757</v>
      </c>
      <c r="AD50">
        <f t="shared" si="11"/>
        <v>61.106772063722374</v>
      </c>
      <c r="AE50">
        <f t="shared" si="10"/>
        <v>321.11555185356303</v>
      </c>
      <c r="AF50">
        <f t="shared" si="12"/>
        <v>121.92753953007751</v>
      </c>
      <c r="AG50">
        <f t="shared" si="13"/>
        <v>51.58854412744475</v>
      </c>
    </row>
    <row r="51" spans="27:33" ht="15">
      <c r="AA51" s="1">
        <f t="shared" si="7"/>
        <v>117</v>
      </c>
      <c r="AB51">
        <f t="shared" si="8"/>
        <v>6076.778099319419</v>
      </c>
      <c r="AC51">
        <f t="shared" si="9"/>
        <v>15108.278354973785</v>
      </c>
      <c r="AD51">
        <f t="shared" si="11"/>
        <v>62.53163717657871</v>
      </c>
      <c r="AE51">
        <f t="shared" si="10"/>
        <v>344.2517651596385</v>
      </c>
      <c r="AF51">
        <f t="shared" si="12"/>
        <v>129.1305842305452</v>
      </c>
      <c r="AG51">
        <f t="shared" si="13"/>
        <v>51.93827435315743</v>
      </c>
    </row>
    <row r="52" spans="27:33" ht="15">
      <c r="AA52" s="1">
        <f t="shared" si="7"/>
        <v>121</v>
      </c>
      <c r="AB52">
        <f t="shared" si="8"/>
        <v>6329.774700333024</v>
      </c>
      <c r="AC52">
        <f t="shared" si="9"/>
        <v>16532.899071981366</v>
      </c>
      <c r="AD52">
        <f t="shared" si="11"/>
        <v>63.96859380302903</v>
      </c>
      <c r="AE52">
        <f t="shared" si="10"/>
        <v>368.1927163198384</v>
      </c>
      <c r="AF52">
        <f t="shared" si="12"/>
        <v>136.63552952050713</v>
      </c>
      <c r="AG52">
        <f t="shared" si="13"/>
        <v>52.31218760605806</v>
      </c>
    </row>
    <row r="53" spans="27:33" ht="15">
      <c r="AA53" s="1">
        <f t="shared" si="7"/>
        <v>125</v>
      </c>
      <c r="AB53">
        <f t="shared" si="8"/>
        <v>6588.541666666666</v>
      </c>
      <c r="AC53">
        <f t="shared" si="9"/>
        <v>18054.89306933799</v>
      </c>
      <c r="AD53">
        <f t="shared" si="11"/>
        <v>65.41666666666667</v>
      </c>
      <c r="AE53">
        <f t="shared" si="10"/>
        <v>392.9384053341626</v>
      </c>
      <c r="AF53">
        <f t="shared" si="12"/>
        <v>144.43914455470394</v>
      </c>
      <c r="AG53">
        <f t="shared" si="13"/>
        <v>52.70833333333333</v>
      </c>
    </row>
    <row r="54" spans="27:33" ht="15">
      <c r="AA54" s="1">
        <f t="shared" si="7"/>
        <v>129</v>
      </c>
      <c r="AB54">
        <f t="shared" si="8"/>
        <v>6853.121693120078</v>
      </c>
      <c r="AC54">
        <f t="shared" si="9"/>
        <v>19677.479298460166</v>
      </c>
      <c r="AD54">
        <f t="shared" si="11"/>
        <v>66.87498718263596</v>
      </c>
      <c r="AE54">
        <f t="shared" si="10"/>
        <v>418.4888322026112</v>
      </c>
      <c r="AF54">
        <f t="shared" si="12"/>
        <v>152.5385992128695</v>
      </c>
      <c r="AG54">
        <f t="shared" si="13"/>
        <v>53.124974365271925</v>
      </c>
    </row>
    <row r="55" spans="27:33" ht="15">
      <c r="AA55" s="1">
        <f t="shared" si="7"/>
        <v>133</v>
      </c>
      <c r="AB55">
        <f t="shared" si="8"/>
        <v>7123.5541888607</v>
      </c>
      <c r="AC55">
        <f t="shared" si="9"/>
        <v>21403.87671076438</v>
      </c>
      <c r="AD55">
        <f t="shared" si="11"/>
        <v>68.34277890549136</v>
      </c>
      <c r="AE55">
        <f t="shared" si="10"/>
        <v>444.8439969251842</v>
      </c>
      <c r="AF55">
        <f t="shared" si="12"/>
        <v>160.9314038403337</v>
      </c>
      <c r="AG55">
        <f t="shared" si="13"/>
        <v>53.56055781098271</v>
      </c>
    </row>
    <row r="56" spans="27:33" ht="15">
      <c r="AA56" s="1">
        <f t="shared" si="7"/>
        <v>137</v>
      </c>
      <c r="AB56">
        <f t="shared" si="8"/>
        <v>7399.875620880641</v>
      </c>
      <c r="AC56">
        <f t="shared" si="9"/>
        <v>23237.304257667136</v>
      </c>
      <c r="AD56">
        <f t="shared" si="11"/>
        <v>69.81934533168118</v>
      </c>
      <c r="AE56">
        <f t="shared" si="10"/>
        <v>472.0038995018815</v>
      </c>
      <c r="AF56">
        <f t="shared" si="12"/>
        <v>169.6153595450156</v>
      </c>
      <c r="AG56">
        <f t="shared" si="13"/>
        <v>54.01369066336234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Campbell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Wilson Mixon</dc:creator>
  <cp:keywords/>
  <dc:description/>
  <cp:lastModifiedBy>Wilson Mixon</cp:lastModifiedBy>
  <dcterms:created xsi:type="dcterms:W3CDTF">1999-05-09T22:02:31Z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