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6615" windowHeight="7275" firstSheet="14" activeTab="17"/>
  </bookViews>
  <sheets>
    <sheet name="Menu" sheetId="1" r:id="rId1"/>
    <sheet name="Menu (2)" sheetId="2" r:id="rId2"/>
    <sheet name="Menu (3)" sheetId="3" r:id="rId3"/>
    <sheet name="Economies of Scale" sheetId="4" r:id="rId4"/>
    <sheet name="Demand Curve, Competition" sheetId="5" r:id="rId5"/>
    <sheet name="Demand Curve, Monopoly" sheetId="6" r:id="rId6"/>
    <sheet name="Monopoly Demand &amp; Revenue" sheetId="7" r:id="rId7"/>
    <sheet name="Monopoly Demand &amp; Revenue (2)" sheetId="8" r:id="rId8"/>
    <sheet name="Elasticity &amp; Marginal Revenue" sheetId="9" r:id="rId9"/>
    <sheet name="Profit-Maximizing Quantity" sheetId="10" r:id="rId10"/>
    <sheet name="Monopolist's Profit" sheetId="11" r:id="rId11"/>
    <sheet name="Pharmaceutical Market" sheetId="12" r:id="rId12"/>
    <sheet name="The Efficient Quantity" sheetId="13" r:id="rId13"/>
    <sheet name="Deadweight Loss" sheetId="14" r:id="rId14"/>
    <sheet name="Marginal-Cost Pricing" sheetId="15" r:id="rId15"/>
    <sheet name="Price Discrimination" sheetId="16" r:id="rId16"/>
    <sheet name="Price Discrimination (2)" sheetId="17" r:id="rId17"/>
    <sheet name="Price Discrimination (3)" sheetId="18" r:id="rId18"/>
  </sheets>
  <definedNames/>
  <calcPr fullCalcOnLoad="1"/>
</workbook>
</file>

<file path=xl/sharedStrings.xml><?xml version="1.0" encoding="utf-8"?>
<sst xmlns="http://schemas.openxmlformats.org/spreadsheetml/2006/main" count="370" uniqueCount="133">
  <si>
    <t>ATC</t>
  </si>
  <si>
    <t>AVC</t>
  </si>
  <si>
    <t>MC</t>
  </si>
  <si>
    <t>Price =</t>
  </si>
  <si>
    <t>TC</t>
  </si>
  <si>
    <t>VC</t>
  </si>
  <si>
    <t>AVC =</t>
  </si>
  <si>
    <t>Note:</t>
  </si>
  <si>
    <t>AVC =a+b(X-X')^2</t>
  </si>
  <si>
    <t>AVC(X = 0) = 3*AVC(X=X')=V'</t>
  </si>
  <si>
    <t>AVC=3V' -4V'(X/X') + 2V'(X/X')^2</t>
  </si>
  <si>
    <t>MC =3V' -8V'(X/X')+6V'(X/X')^2</t>
  </si>
  <si>
    <t>Also TFC = 1.5(V')(X')</t>
  </si>
  <si>
    <t>MC = P implies</t>
  </si>
  <si>
    <t>aQ^2 + bQ + c = 0,</t>
  </si>
  <si>
    <t>where</t>
  </si>
  <si>
    <t>c = (3V' - P)</t>
  </si>
  <si>
    <t>a = (6V'/Q'^2) =</t>
  </si>
  <si>
    <t>b = -(8V'/Q') =</t>
  </si>
  <si>
    <t>At that quantity</t>
  </si>
  <si>
    <t>Smallest Q to graph:</t>
  </si>
  <si>
    <t>Largest Q to graph:</t>
  </si>
  <si>
    <t>Q* (Q with lowest AVC):</t>
  </si>
  <si>
    <t>AVC* (AVC at Q = Q*):</t>
  </si>
  <si>
    <t>Fixed Cost (determined):</t>
  </si>
  <si>
    <t>User specified values:</t>
  </si>
  <si>
    <t>(0 - 50)</t>
  </si>
  <si>
    <t>(30-100)</t>
  </si>
  <si>
    <t>minQ-maxQ</t>
  </si>
  <si>
    <t>10-100</t>
  </si>
  <si>
    <t>Please make</t>
  </si>
  <si>
    <t>scroll bars</t>
  </si>
  <si>
    <t xml:space="preserve">ATC = </t>
  </si>
  <si>
    <t>Profit =</t>
  </si>
  <si>
    <t>Revenue</t>
  </si>
  <si>
    <t>FirmQ</t>
  </si>
  <si>
    <t>Price</t>
  </si>
  <si>
    <t>P = AR</t>
  </si>
  <si>
    <t>MR</t>
  </si>
  <si>
    <t>…</t>
  </si>
  <si>
    <t>TR</t>
  </si>
  <si>
    <t>Total</t>
  </si>
  <si>
    <t>Average</t>
  </si>
  <si>
    <t>Marginal</t>
  </si>
  <si>
    <t>---</t>
  </si>
  <si>
    <t>P = AR = MR</t>
  </si>
  <si>
    <t>AR</t>
  </si>
  <si>
    <t>MR*</t>
  </si>
  <si>
    <t>Minimize ATC @ Q = 40</t>
  </si>
  <si>
    <t>ATC = A/Q - 10 +.25Q; A =</t>
  </si>
  <si>
    <t>ATC = MC = -10 + .5Q</t>
  </si>
  <si>
    <t>MR = MC @ Q =</t>
  </si>
  <si>
    <t>At Q =</t>
  </si>
  <si>
    <t>To achieve maximum profit set:</t>
  </si>
  <si>
    <t>At that quantity/price pair:</t>
  </si>
  <si>
    <t>ATC =</t>
  </si>
  <si>
    <t>P - ATC =</t>
  </si>
  <si>
    <t>Change in Revenue</t>
  </si>
  <si>
    <t>At Quantity =</t>
  </si>
  <si>
    <t>Interim Calculation for Q</t>
  </si>
  <si>
    <t>Total Revenue Change</t>
  </si>
  <si>
    <t xml:space="preserve">   Due to lower P</t>
  </si>
  <si>
    <t xml:space="preserve">   Due to higher Q</t>
  </si>
  <si>
    <t>TR_1</t>
  </si>
  <si>
    <t>TR_2</t>
  </si>
  <si>
    <t>MR (change per unit)</t>
  </si>
  <si>
    <t>P &amp; Q</t>
  </si>
  <si>
    <t>Or, equivalently:</t>
  </si>
  <si>
    <t>Revenue =</t>
  </si>
  <si>
    <t>Total Cost =</t>
  </si>
  <si>
    <t>Profit</t>
  </si>
  <si>
    <t>Total Cost</t>
  </si>
  <si>
    <t>plus any fixed costs.</t>
  </si>
  <si>
    <t>less any fixed costs.</t>
  </si>
  <si>
    <t>If many producers were in the market,</t>
  </si>
  <si>
    <t>MC =</t>
  </si>
  <si>
    <t>and</t>
  </si>
  <si>
    <t>would result.</t>
  </si>
  <si>
    <t>Unit</t>
  </si>
  <si>
    <t xml:space="preserve">Value to </t>
  </si>
  <si>
    <t>Buyers</t>
  </si>
  <si>
    <t>Cost to</t>
  </si>
  <si>
    <t>Produce</t>
  </si>
  <si>
    <t xml:space="preserve">Profit maximizing </t>
  </si>
  <si>
    <t>Quantity =</t>
  </si>
  <si>
    <t>The deadweight loss =</t>
  </si>
  <si>
    <t>MC = MR =</t>
  </si>
  <si>
    <t>Efficient Quantity =</t>
  </si>
  <si>
    <t>At that quantity, marginal cost =</t>
  </si>
  <si>
    <t xml:space="preserve">     marginal value =</t>
  </si>
  <si>
    <t>Efficient Q</t>
  </si>
  <si>
    <t>Deadweight Loss</t>
  </si>
  <si>
    <t>Fixed Cost =</t>
  </si>
  <si>
    <t>Regulated</t>
  </si>
  <si>
    <t>Not</t>
  </si>
  <si>
    <t>Deadweight  loss =</t>
  </si>
  <si>
    <t>CS</t>
  </si>
  <si>
    <t>No Price</t>
  </si>
  <si>
    <t>Consumer Surplus =</t>
  </si>
  <si>
    <t xml:space="preserve">No </t>
  </si>
  <si>
    <t>Imperfect</t>
  </si>
  <si>
    <t>P(2)&amp;Q</t>
  </si>
  <si>
    <t>Elasticity*</t>
  </si>
  <si>
    <t>Over the elastic range of the demand curve, MR &gt; 0.</t>
  </si>
  <si>
    <t>Over the inelastic range, MR &lt; 0.</t>
  </si>
  <si>
    <t>Where elasticity = 1, MR = 0.</t>
  </si>
  <si>
    <t>Generally, MR = price*(1 - (1/elasticity))</t>
  </si>
  <si>
    <t>Profit-maximizing Quantity:</t>
  </si>
  <si>
    <t>Values determined internally</t>
  </si>
  <si>
    <t>ATC = Average Total Cost</t>
  </si>
  <si>
    <t>Quantity</t>
  </si>
  <si>
    <t>MC = P implies:</t>
  </si>
  <si>
    <t>Total Revenue =</t>
  </si>
  <si>
    <t>Choose a Quantity.  Then compare price and</t>
  </si>
  <si>
    <t>revenue at that Quantity with those at Quantity + 5.</t>
  </si>
  <si>
    <t>Production causes</t>
  </si>
  <si>
    <t>net results</t>
  </si>
  <si>
    <t>demand curve at qty =</t>
  </si>
  <si>
    <t>ATC=height of</t>
  </si>
  <si>
    <t>*Dis = Discrimination</t>
  </si>
  <si>
    <t>Price Dis*</t>
  </si>
  <si>
    <t>Dis*</t>
  </si>
  <si>
    <t>**</t>
  </si>
  <si>
    <t>**Different price for each unit.</t>
  </si>
  <si>
    <t>Perfect</t>
  </si>
  <si>
    <t>sells units in excess of 15.</t>
  </si>
  <si>
    <t>P(2) =</t>
  </si>
  <si>
    <t>Specify a price, P(2), for which the monopolist</t>
  </si>
  <si>
    <r>
      <t xml:space="preserve">* Both MR and elasticity are at </t>
    </r>
    <r>
      <rPr>
        <u val="single"/>
        <sz val="10"/>
        <rFont val="Arial"/>
        <family val="2"/>
      </rPr>
      <t>points</t>
    </r>
    <r>
      <rPr>
        <sz val="10"/>
        <rFont val="Arial"/>
        <family val="2"/>
      </rPr>
      <t xml:space="preserve"> on the curve.</t>
    </r>
  </si>
  <si>
    <t>Profit-maximizing (or minimizing) quantities:</t>
  </si>
  <si>
    <t>Monopolist's Profit</t>
  </si>
  <si>
    <t>and Table 15-1</t>
  </si>
  <si>
    <t>Demand and Revenue, Mankiw Figure 15-2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</si>
</sst>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quot;$&quot;#,##0"/>
    <numFmt numFmtId="167" formatCode="0.000"/>
    <numFmt numFmtId="168" formatCode="0.0000"/>
  </numFmts>
  <fonts count="17">
    <font>
      <sz val="11"/>
      <name val="Times New Roman"/>
      <family val="0"/>
    </font>
    <font>
      <sz val="10"/>
      <name val="Times New Roman"/>
      <family val="0"/>
    </font>
    <font>
      <b/>
      <sz val="11"/>
      <name val="Times New Roman"/>
      <family val="1"/>
    </font>
    <font>
      <u val="single"/>
      <sz val="10"/>
      <color indexed="36"/>
      <name val="Arial"/>
      <family val="0"/>
    </font>
    <font>
      <u val="single"/>
      <sz val="10"/>
      <color indexed="12"/>
      <name val="Arial"/>
      <family val="0"/>
    </font>
    <font>
      <sz val="10"/>
      <name val="Arial"/>
      <family val="0"/>
    </font>
    <font>
      <b/>
      <u val="single"/>
      <sz val="12"/>
      <color indexed="12"/>
      <name val="Times New Roman"/>
      <family val="1"/>
    </font>
    <font>
      <sz val="12"/>
      <color indexed="12"/>
      <name val="Times New Roman"/>
      <family val="1"/>
    </font>
    <font>
      <b/>
      <sz val="12"/>
      <name val="Times New Roman"/>
      <family val="1"/>
    </font>
    <font>
      <sz val="9"/>
      <name val="Times New Roman"/>
      <family val="1"/>
    </font>
    <font>
      <b/>
      <sz val="10"/>
      <name val="Arial"/>
      <family val="2"/>
    </font>
    <font>
      <b/>
      <sz val="10"/>
      <color indexed="12"/>
      <name val="Arial"/>
      <family val="2"/>
    </font>
    <font>
      <b/>
      <sz val="10"/>
      <color indexed="10"/>
      <name val="Arial"/>
      <family val="2"/>
    </font>
    <font>
      <b/>
      <sz val="11"/>
      <color indexed="18"/>
      <name val="Times New Roman"/>
      <family val="1"/>
    </font>
    <font>
      <u val="single"/>
      <sz val="11"/>
      <name val="Times New Roman"/>
      <family val="1"/>
    </font>
    <font>
      <u val="single"/>
      <sz val="10"/>
      <name val="Arial"/>
      <family val="2"/>
    </font>
    <font>
      <b/>
      <sz val="12"/>
      <name val="Arial"/>
      <family val="2"/>
    </font>
  </fonts>
  <fills count="18">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0"/>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15"/>
        <bgColor indexed="64"/>
      </patternFill>
    </fill>
    <fill>
      <patternFill patternType="solid">
        <fgColor indexed="19"/>
        <bgColor indexed="64"/>
      </patternFill>
    </fill>
    <fill>
      <patternFill patternType="solid">
        <fgColor indexed="53"/>
        <bgColor indexed="64"/>
      </patternFill>
    </fill>
    <fill>
      <patternFill patternType="solid">
        <fgColor indexed="35"/>
        <bgColor indexed="64"/>
      </patternFill>
    </fill>
    <fill>
      <patternFill patternType="solid">
        <fgColor indexed="34"/>
        <bgColor indexed="64"/>
      </patternFill>
    </fill>
  </fills>
  <borders count="24">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ck"/>
      <right>
        <color indexed="63"/>
      </right>
      <top style="thick"/>
      <bottom style="thick"/>
    </border>
    <border>
      <left>
        <color indexed="63"/>
      </left>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3">
    <xf numFmtId="0" fontId="0" fillId="0" borderId="0" xfId="0" applyAlignment="1">
      <alignment/>
    </xf>
    <xf numFmtId="0" fontId="0" fillId="0" borderId="0" xfId="0" applyFont="1" applyAlignment="1">
      <alignment/>
    </xf>
    <xf numFmtId="0" fontId="0" fillId="2" borderId="0" xfId="21" applyFill="1">
      <alignment/>
      <protection/>
    </xf>
    <xf numFmtId="0" fontId="0" fillId="0" borderId="0" xfId="21">
      <alignment/>
      <protection/>
    </xf>
    <xf numFmtId="0" fontId="0" fillId="3" borderId="0" xfId="0" applyFill="1" applyAlignment="1">
      <alignment/>
    </xf>
    <xf numFmtId="0" fontId="0" fillId="3" borderId="0" xfId="0" applyFill="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4" borderId="0" xfId="0" applyFont="1" applyFill="1" applyAlignment="1">
      <alignment/>
    </xf>
    <xf numFmtId="0" fontId="5" fillId="5" borderId="0" xfId="0" applyFont="1" applyFill="1" applyAlignment="1">
      <alignment horizontal="left"/>
    </xf>
    <xf numFmtId="0" fontId="5" fillId="5" borderId="0" xfId="0" applyFont="1" applyFill="1" applyAlignment="1">
      <alignment horizontal="center"/>
    </xf>
    <xf numFmtId="0" fontId="0" fillId="6" borderId="0" xfId="0" applyFill="1" applyAlignment="1">
      <alignment/>
    </xf>
    <xf numFmtId="0" fontId="5" fillId="6" borderId="4"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0" fillId="5" borderId="0" xfId="0" applyFill="1" applyAlignment="1">
      <alignment/>
    </xf>
    <xf numFmtId="0" fontId="5" fillId="5" borderId="7" xfId="0" applyFont="1" applyFill="1" applyBorder="1" applyAlignment="1">
      <alignment horizontal="center"/>
    </xf>
    <xf numFmtId="0" fontId="5" fillId="5" borderId="0" xfId="0" applyFont="1" applyFill="1" applyAlignment="1">
      <alignment/>
    </xf>
    <xf numFmtId="0" fontId="5" fillId="5" borderId="1" xfId="0" applyFont="1" applyFill="1" applyBorder="1" applyAlignment="1">
      <alignment horizontal="center"/>
    </xf>
    <xf numFmtId="0" fontId="5" fillId="5" borderId="4"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0" fillId="7" borderId="0" xfId="0" applyFill="1" applyAlignment="1">
      <alignment/>
    </xf>
    <xf numFmtId="0" fontId="5" fillId="7" borderId="0" xfId="0" applyFont="1" applyFill="1" applyAlignment="1">
      <alignment/>
    </xf>
    <xf numFmtId="0" fontId="5" fillId="7" borderId="7" xfId="0" applyFont="1" applyFill="1" applyBorder="1" applyAlignment="1">
      <alignment horizontal="center"/>
    </xf>
    <xf numFmtId="0" fontId="0" fillId="8" borderId="0" xfId="0" applyFill="1" applyAlignment="1">
      <alignment/>
    </xf>
    <xf numFmtId="0" fontId="5" fillId="8" borderId="0" xfId="0" applyFont="1" applyFill="1" applyAlignment="1">
      <alignment/>
    </xf>
    <xf numFmtId="0" fontId="5" fillId="7" borderId="2" xfId="0" applyFont="1" applyFill="1" applyBorder="1" applyAlignment="1">
      <alignment horizontal="center"/>
    </xf>
    <xf numFmtId="0" fontId="5" fillId="7" borderId="1" xfId="0" applyFont="1" applyFill="1" applyBorder="1" applyAlignment="1">
      <alignment horizontal="center"/>
    </xf>
    <xf numFmtId="0" fontId="5" fillId="7" borderId="3" xfId="0" applyFont="1" applyFill="1" applyBorder="1" applyAlignment="1">
      <alignment horizontal="center"/>
    </xf>
    <xf numFmtId="0" fontId="5" fillId="7" borderId="5" xfId="0" applyFont="1" applyFill="1" applyBorder="1" applyAlignment="1">
      <alignment horizontal="center"/>
    </xf>
    <xf numFmtId="0" fontId="5" fillId="7" borderId="4" xfId="0" applyFont="1" applyFill="1" applyBorder="1" applyAlignment="1">
      <alignment horizontal="center"/>
    </xf>
    <xf numFmtId="0" fontId="5" fillId="7" borderId="6" xfId="0" applyFont="1" applyFill="1" applyBorder="1" applyAlignment="1">
      <alignment horizontal="center"/>
    </xf>
    <xf numFmtId="0" fontId="0" fillId="9" borderId="0" xfId="0" applyFill="1" applyAlignment="1">
      <alignment/>
    </xf>
    <xf numFmtId="0" fontId="0" fillId="9" borderId="0" xfId="0" applyFill="1" applyAlignment="1">
      <alignment horizontal="left"/>
    </xf>
    <xf numFmtId="0" fontId="5" fillId="9" borderId="0" xfId="0" applyFont="1" applyFill="1" applyAlignment="1">
      <alignment/>
    </xf>
    <xf numFmtId="0" fontId="10" fillId="2" borderId="0" xfId="0" applyFont="1" applyFill="1" applyAlignment="1">
      <alignment horizontal="center"/>
    </xf>
    <xf numFmtId="0" fontId="5" fillId="9" borderId="2" xfId="0" applyFont="1" applyFill="1" applyBorder="1" applyAlignment="1">
      <alignment horizontal="center"/>
    </xf>
    <xf numFmtId="0" fontId="5" fillId="9" borderId="1" xfId="0" applyFont="1" applyFill="1" applyBorder="1" applyAlignment="1">
      <alignment horizontal="center"/>
    </xf>
    <xf numFmtId="0" fontId="5" fillId="9" borderId="3" xfId="0" applyFont="1" applyFill="1" applyBorder="1" applyAlignment="1">
      <alignment horizontal="center"/>
    </xf>
    <xf numFmtId="0" fontId="5" fillId="9" borderId="5" xfId="0" applyFont="1" applyFill="1" applyBorder="1" applyAlignment="1">
      <alignment horizontal="center"/>
    </xf>
    <xf numFmtId="0" fontId="5" fillId="9" borderId="4" xfId="0" applyFont="1" applyFill="1" applyBorder="1" applyAlignment="1">
      <alignment horizontal="center"/>
    </xf>
    <xf numFmtId="0" fontId="5" fillId="9" borderId="6" xfId="0" applyFont="1" applyFill="1" applyBorder="1" applyAlignment="1">
      <alignment horizontal="center"/>
    </xf>
    <xf numFmtId="0" fontId="0" fillId="10" borderId="0" xfId="0" applyFill="1" applyAlignment="1">
      <alignment/>
    </xf>
    <xf numFmtId="0" fontId="5" fillId="10" borderId="0" xfId="0" applyFont="1" applyFill="1" applyAlignment="1">
      <alignment/>
    </xf>
    <xf numFmtId="0" fontId="5" fillId="10" borderId="7" xfId="0" applyFont="1" applyFill="1" applyBorder="1" applyAlignment="1">
      <alignment horizontal="center"/>
    </xf>
    <xf numFmtId="0" fontId="5" fillId="10" borderId="2" xfId="0" applyFont="1" applyFill="1" applyBorder="1" applyAlignment="1">
      <alignment horizontal="center"/>
    </xf>
    <xf numFmtId="0" fontId="5" fillId="10" borderId="1" xfId="0" applyFont="1" applyFill="1" applyBorder="1" applyAlignment="1">
      <alignment horizontal="center"/>
    </xf>
    <xf numFmtId="0" fontId="5" fillId="10" borderId="3" xfId="0" applyFont="1" applyFill="1" applyBorder="1" applyAlignment="1">
      <alignment horizontal="center"/>
    </xf>
    <xf numFmtId="0" fontId="5" fillId="10" borderId="5" xfId="0" applyFont="1" applyFill="1" applyBorder="1" applyAlignment="1">
      <alignment horizontal="center"/>
    </xf>
    <xf numFmtId="0" fontId="5" fillId="10" borderId="4" xfId="0" applyFont="1" applyFill="1" applyBorder="1" applyAlignment="1">
      <alignment horizontal="center"/>
    </xf>
    <xf numFmtId="0" fontId="5" fillId="10" borderId="6" xfId="0" applyFont="1" applyFill="1" applyBorder="1" applyAlignment="1">
      <alignment horizontal="center"/>
    </xf>
    <xf numFmtId="0" fontId="5" fillId="8" borderId="1"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8" borderId="6" xfId="0" applyFont="1" applyFill="1" applyBorder="1" applyAlignment="1">
      <alignment horizontal="center"/>
    </xf>
    <xf numFmtId="0" fontId="0" fillId="11" borderId="0" xfId="0" applyFill="1" applyAlignment="1">
      <alignment/>
    </xf>
    <xf numFmtId="0" fontId="0" fillId="12" borderId="0" xfId="0" applyFill="1" applyAlignment="1">
      <alignment/>
    </xf>
    <xf numFmtId="0" fontId="5" fillId="12" borderId="2" xfId="0" applyFont="1" applyFill="1" applyBorder="1" applyAlignment="1">
      <alignment horizontal="center"/>
    </xf>
    <xf numFmtId="0" fontId="5" fillId="12" borderId="1" xfId="0" applyFont="1" applyFill="1" applyBorder="1" applyAlignment="1">
      <alignment horizontal="center"/>
    </xf>
    <xf numFmtId="0" fontId="5" fillId="12" borderId="3" xfId="0" applyFont="1" applyFill="1" applyBorder="1" applyAlignment="1">
      <alignment horizontal="center"/>
    </xf>
    <xf numFmtId="0" fontId="5" fillId="12" borderId="5" xfId="0" applyFont="1" applyFill="1" applyBorder="1" applyAlignment="1">
      <alignment horizontal="center"/>
    </xf>
    <xf numFmtId="0" fontId="5" fillId="12" borderId="4" xfId="0" applyFont="1" applyFill="1" applyBorder="1" applyAlignment="1">
      <alignment horizontal="center"/>
    </xf>
    <xf numFmtId="0" fontId="5" fillId="12" borderId="6" xfId="0" applyFont="1" applyFill="1" applyBorder="1" applyAlignment="1">
      <alignment horizontal="center"/>
    </xf>
    <xf numFmtId="0" fontId="5" fillId="12" borderId="0" xfId="0" applyFont="1" applyFill="1" applyAlignment="1">
      <alignment/>
    </xf>
    <xf numFmtId="0" fontId="0" fillId="13" borderId="0" xfId="0" applyFill="1" applyAlignment="1">
      <alignment/>
    </xf>
    <xf numFmtId="0" fontId="5" fillId="13" borderId="0" xfId="0" applyFont="1" applyFill="1" applyAlignment="1">
      <alignment/>
    </xf>
    <xf numFmtId="0" fontId="5" fillId="13" borderId="2" xfId="0" applyFont="1" applyFill="1" applyBorder="1" applyAlignment="1">
      <alignment horizontal="center"/>
    </xf>
    <xf numFmtId="0" fontId="5" fillId="13" borderId="1" xfId="0" applyFont="1" applyFill="1" applyBorder="1" applyAlignment="1">
      <alignment horizontal="center"/>
    </xf>
    <xf numFmtId="0" fontId="5" fillId="13" borderId="3" xfId="0" applyFont="1" applyFill="1" applyBorder="1" applyAlignment="1">
      <alignment horizontal="center"/>
    </xf>
    <xf numFmtId="0" fontId="0" fillId="14" borderId="0" xfId="0" applyFill="1" applyAlignment="1">
      <alignment/>
    </xf>
    <xf numFmtId="0" fontId="0" fillId="14" borderId="0" xfId="0" applyFont="1" applyFill="1" applyAlignment="1">
      <alignment/>
    </xf>
    <xf numFmtId="0" fontId="5" fillId="14" borderId="2" xfId="0" applyFont="1" applyFill="1" applyBorder="1" applyAlignment="1">
      <alignment horizontal="center"/>
    </xf>
    <xf numFmtId="0" fontId="5" fillId="14" borderId="1" xfId="0" applyFont="1" applyFill="1" applyBorder="1" applyAlignment="1">
      <alignment horizontal="center"/>
    </xf>
    <xf numFmtId="0" fontId="5" fillId="14" borderId="3" xfId="0" applyFont="1" applyFill="1" applyBorder="1" applyAlignment="1">
      <alignment horizontal="center"/>
    </xf>
    <xf numFmtId="0" fontId="5" fillId="14" borderId="5" xfId="0" applyFont="1" applyFill="1" applyBorder="1" applyAlignment="1">
      <alignment horizontal="center"/>
    </xf>
    <xf numFmtId="0" fontId="5" fillId="14" borderId="4" xfId="0" applyFont="1" applyFill="1" applyBorder="1" applyAlignment="1">
      <alignment horizontal="center"/>
    </xf>
    <xf numFmtId="0" fontId="5" fillId="14" borderId="6" xfId="0" applyFont="1" applyFill="1" applyBorder="1" applyAlignment="1">
      <alignment horizontal="center"/>
    </xf>
    <xf numFmtId="0" fontId="5" fillId="14" borderId="0" xfId="0" applyFont="1" applyFill="1" applyAlignment="1">
      <alignment/>
    </xf>
    <xf numFmtId="0" fontId="0" fillId="15" borderId="0" xfId="0" applyFill="1" applyAlignment="1">
      <alignment/>
    </xf>
    <xf numFmtId="0" fontId="5" fillId="15" borderId="0" xfId="0" applyFont="1" applyFill="1" applyAlignment="1">
      <alignment/>
    </xf>
    <xf numFmtId="0" fontId="5" fillId="15" borderId="4" xfId="0" applyFont="1" applyFill="1" applyBorder="1" applyAlignment="1">
      <alignment horizontal="center"/>
    </xf>
    <xf numFmtId="0" fontId="5" fillId="15" borderId="6" xfId="0" applyFont="1" applyFill="1" applyBorder="1" applyAlignment="1">
      <alignment horizontal="center"/>
    </xf>
    <xf numFmtId="0" fontId="5" fillId="15" borderId="2" xfId="0" applyFont="1" applyFill="1" applyBorder="1" applyAlignment="1">
      <alignment horizontal="center"/>
    </xf>
    <xf numFmtId="0" fontId="5" fillId="15" borderId="1" xfId="0" applyFont="1" applyFill="1" applyBorder="1" applyAlignment="1">
      <alignment horizontal="center"/>
    </xf>
    <xf numFmtId="0" fontId="5" fillId="15" borderId="3" xfId="0" applyFont="1" applyFill="1" applyBorder="1" applyAlignment="1">
      <alignment horizontal="center"/>
    </xf>
    <xf numFmtId="0" fontId="5" fillId="15" borderId="5" xfId="0" applyFont="1" applyFill="1" applyBorder="1" applyAlignment="1">
      <alignment horizontal="center"/>
    </xf>
    <xf numFmtId="0" fontId="5" fillId="6" borderId="1" xfId="0" applyFont="1" applyFill="1" applyBorder="1" applyAlignment="1">
      <alignment horizontal="center"/>
    </xf>
    <xf numFmtId="0" fontId="5" fillId="3" borderId="0" xfId="0" applyFont="1" applyFill="1" applyBorder="1" applyAlignment="1">
      <alignment horizontal="center"/>
    </xf>
    <xf numFmtId="0" fontId="5" fillId="7" borderId="7" xfId="0" applyFont="1" applyFill="1" applyBorder="1" applyAlignment="1">
      <alignment horizontal="center"/>
    </xf>
    <xf numFmtId="0" fontId="5" fillId="10" borderId="8" xfId="0" applyFont="1" applyFill="1" applyBorder="1" applyAlignment="1">
      <alignment horizontal="center"/>
    </xf>
    <xf numFmtId="0" fontId="5" fillId="10" borderId="9" xfId="0" applyFont="1" applyFill="1" applyBorder="1" applyAlignment="1">
      <alignment horizontal="center"/>
    </xf>
    <xf numFmtId="0" fontId="5" fillId="10" borderId="10" xfId="0" applyFont="1" applyFill="1" applyBorder="1" applyAlignment="1">
      <alignment horizontal="center"/>
    </xf>
    <xf numFmtId="0" fontId="10" fillId="10" borderId="7" xfId="0" applyFont="1" applyFill="1" applyBorder="1" applyAlignment="1">
      <alignment horizontal="center"/>
    </xf>
    <xf numFmtId="0" fontId="5" fillId="10" borderId="7" xfId="0" applyFont="1" applyFill="1" applyBorder="1" applyAlignment="1">
      <alignment horizontal="center"/>
    </xf>
    <xf numFmtId="0" fontId="10" fillId="5" borderId="7" xfId="0" applyFont="1" applyFill="1" applyBorder="1" applyAlignment="1">
      <alignment horizontal="center"/>
    </xf>
    <xf numFmtId="0" fontId="5" fillId="5" borderId="7" xfId="0" applyFont="1" applyFill="1" applyBorder="1" applyAlignment="1">
      <alignment horizontal="center"/>
    </xf>
    <xf numFmtId="0" fontId="5" fillId="5" borderId="11" xfId="0" applyFont="1" applyFill="1" applyBorder="1" applyAlignment="1">
      <alignment horizontal="center"/>
    </xf>
    <xf numFmtId="0" fontId="5" fillId="5" borderId="1" xfId="0" applyFont="1" applyFill="1" applyBorder="1" applyAlignment="1">
      <alignment horizontal="center"/>
    </xf>
    <xf numFmtId="0" fontId="5" fillId="5" borderId="4" xfId="0" applyFont="1" applyFill="1" applyBorder="1" applyAlignment="1">
      <alignment horizontal="center"/>
    </xf>
    <xf numFmtId="0" fontId="10" fillId="7" borderId="7" xfId="0" applyFont="1" applyFill="1" applyBorder="1" applyAlignment="1">
      <alignment horizontal="center"/>
    </xf>
    <xf numFmtId="0" fontId="5" fillId="10" borderId="0" xfId="0" applyFont="1" applyFill="1" applyAlignment="1">
      <alignment horizontal="center"/>
    </xf>
    <xf numFmtId="0" fontId="5" fillId="10" borderId="0" xfId="0" applyFont="1" applyFill="1" applyBorder="1" applyAlignment="1">
      <alignment horizontal="center"/>
    </xf>
    <xf numFmtId="0" fontId="10" fillId="10" borderId="12" xfId="0" applyFont="1" applyFill="1" applyBorder="1" applyAlignment="1">
      <alignment horizontal="center"/>
    </xf>
    <xf numFmtId="0" fontId="10" fillId="10" borderId="13" xfId="0" applyFont="1" applyFill="1" applyBorder="1" applyAlignment="1">
      <alignment horizontal="center"/>
    </xf>
    <xf numFmtId="0" fontId="10" fillId="10" borderId="14" xfId="0" applyFont="1" applyFill="1" applyBorder="1" applyAlignment="1">
      <alignment horizontal="center"/>
    </xf>
    <xf numFmtId="0" fontId="5" fillId="10" borderId="15" xfId="0" applyFont="1" applyFill="1" applyBorder="1" applyAlignment="1">
      <alignment horizontal="center"/>
    </xf>
    <xf numFmtId="0" fontId="5" fillId="10" borderId="16" xfId="0" applyFont="1" applyFill="1" applyBorder="1" applyAlignment="1">
      <alignment horizontal="center"/>
    </xf>
    <xf numFmtId="0" fontId="5" fillId="10" borderId="17" xfId="0" applyFont="1" applyFill="1" applyBorder="1" applyAlignment="1">
      <alignment horizontal="center"/>
    </xf>
    <xf numFmtId="0" fontId="5" fillId="10" borderId="0" xfId="0" applyFont="1" applyFill="1" applyBorder="1" applyAlignment="1">
      <alignment horizontal="center"/>
    </xf>
    <xf numFmtId="0" fontId="0" fillId="10" borderId="0" xfId="0" applyFill="1" applyAlignment="1">
      <alignment horizontal="center"/>
    </xf>
    <xf numFmtId="0" fontId="5" fillId="10" borderId="11" xfId="0" applyFont="1" applyFill="1" applyBorder="1" applyAlignment="1">
      <alignment horizontal="center"/>
    </xf>
    <xf numFmtId="0" fontId="5" fillId="10" borderId="1" xfId="0" applyFont="1" applyFill="1" applyBorder="1" applyAlignment="1">
      <alignment horizontal="center"/>
    </xf>
    <xf numFmtId="0" fontId="5" fillId="10" borderId="4" xfId="0" applyFont="1" applyFill="1" applyBorder="1" applyAlignment="1">
      <alignment horizontal="center"/>
    </xf>
    <xf numFmtId="0" fontId="5" fillId="16" borderId="8" xfId="0" applyFont="1" applyFill="1" applyBorder="1" applyAlignment="1">
      <alignment horizontal="center"/>
    </xf>
    <xf numFmtId="0" fontId="5" fillId="16" borderId="9" xfId="0" applyFont="1" applyFill="1" applyBorder="1" applyAlignment="1">
      <alignment horizontal="center"/>
    </xf>
    <xf numFmtId="0" fontId="5" fillId="16" borderId="10" xfId="0" applyFont="1" applyFill="1" applyBorder="1" applyAlignment="1">
      <alignment horizontal="center"/>
    </xf>
    <xf numFmtId="0" fontId="10" fillId="16" borderId="11" xfId="0" applyFont="1" applyFill="1" applyBorder="1" applyAlignment="1">
      <alignment horizontal="center"/>
    </xf>
    <xf numFmtId="0" fontId="10" fillId="16" borderId="4" xfId="0" applyFont="1" applyFill="1" applyBorder="1" applyAlignment="1">
      <alignment horizontal="center"/>
    </xf>
    <xf numFmtId="0" fontId="5" fillId="16" borderId="7" xfId="0" applyFont="1" applyFill="1" applyBorder="1" applyAlignment="1">
      <alignment horizontal="center"/>
    </xf>
    <xf numFmtId="0" fontId="5" fillId="16" borderId="7" xfId="0" applyFont="1" applyFill="1" applyBorder="1" applyAlignment="1" quotePrefix="1">
      <alignment horizontal="center"/>
    </xf>
    <xf numFmtId="0" fontId="10" fillId="16" borderId="7" xfId="0" applyFont="1" applyFill="1" applyBorder="1" applyAlignment="1">
      <alignment horizontal="center"/>
    </xf>
    <xf numFmtId="0" fontId="10" fillId="16" borderId="0" xfId="0" applyFont="1" applyFill="1" applyAlignment="1">
      <alignment horizontal="center"/>
    </xf>
    <xf numFmtId="0" fontId="10" fillId="16" borderId="18" xfId="0" applyFont="1" applyFill="1" applyBorder="1" applyAlignment="1">
      <alignment horizontal="center"/>
    </xf>
    <xf numFmtId="0" fontId="5" fillId="16" borderId="7" xfId="0" applyFont="1" applyFill="1" applyBorder="1" applyAlignment="1">
      <alignment horizontal="center"/>
    </xf>
    <xf numFmtId="0" fontId="16" fillId="10" borderId="0" xfId="0" applyFont="1" applyFill="1" applyAlignment="1">
      <alignment horizontal="center"/>
    </xf>
    <xf numFmtId="0" fontId="5" fillId="10" borderId="0" xfId="0" applyFont="1" applyFill="1" applyAlignment="1">
      <alignment horizontal="left"/>
    </xf>
    <xf numFmtId="0" fontId="0" fillId="10" borderId="0" xfId="0" applyFill="1" applyAlignment="1">
      <alignment horizontal="left"/>
    </xf>
    <xf numFmtId="0" fontId="5" fillId="16" borderId="11" xfId="0" applyFont="1" applyFill="1" applyBorder="1" applyAlignment="1">
      <alignment horizontal="center"/>
    </xf>
    <xf numFmtId="167" fontId="5" fillId="16" borderId="7" xfId="0" applyNumberFormat="1" applyFont="1" applyFill="1" applyBorder="1" applyAlignment="1">
      <alignment horizontal="center"/>
    </xf>
    <xf numFmtId="167" fontId="5" fillId="16" borderId="7" xfId="0" applyNumberFormat="1" applyFont="1" applyFill="1" applyBorder="1" applyAlignment="1">
      <alignment horizontal="center"/>
    </xf>
    <xf numFmtId="167" fontId="10" fillId="16" borderId="7" xfId="0" applyNumberFormat="1" applyFont="1" applyFill="1" applyBorder="1" applyAlignment="1">
      <alignment horizontal="center"/>
    </xf>
    <xf numFmtId="0" fontId="10" fillId="16" borderId="7" xfId="0" applyFont="1" applyFill="1" applyBorder="1" applyAlignment="1">
      <alignment horizontal="center"/>
    </xf>
    <xf numFmtId="0" fontId="0" fillId="10" borderId="3" xfId="0" applyFill="1" applyBorder="1" applyAlignment="1">
      <alignment horizontal="center"/>
    </xf>
    <xf numFmtId="0" fontId="0" fillId="10" borderId="6" xfId="0" applyFill="1" applyBorder="1" applyAlignment="1">
      <alignment horizontal="center"/>
    </xf>
    <xf numFmtId="0" fontId="0" fillId="16" borderId="7" xfId="0" applyFill="1" applyBorder="1" applyAlignment="1">
      <alignment horizontal="center"/>
    </xf>
    <xf numFmtId="0" fontId="0" fillId="16" borderId="7" xfId="0" applyFill="1" applyBorder="1" applyAlignment="1">
      <alignment/>
    </xf>
    <xf numFmtId="0" fontId="2" fillId="16" borderId="7" xfId="0" applyFont="1" applyFill="1" applyBorder="1" applyAlignment="1">
      <alignment horizontal="center"/>
    </xf>
    <xf numFmtId="0" fontId="0" fillId="16" borderId="19" xfId="0" applyFill="1" applyBorder="1" applyAlignment="1">
      <alignment horizontal="center"/>
    </xf>
    <xf numFmtId="0" fontId="0" fillId="16" borderId="20" xfId="0" applyFill="1" applyBorder="1" applyAlignment="1">
      <alignment horizontal="center"/>
    </xf>
    <xf numFmtId="0" fontId="0" fillId="16" borderId="6" xfId="0" applyFill="1" applyBorder="1" applyAlignment="1">
      <alignment horizontal="center"/>
    </xf>
    <xf numFmtId="0" fontId="0" fillId="16" borderId="5" xfId="0" applyFill="1" applyBorder="1" applyAlignment="1">
      <alignment horizontal="center"/>
    </xf>
    <xf numFmtId="0" fontId="0" fillId="16" borderId="8" xfId="0" applyFill="1" applyBorder="1" applyAlignment="1">
      <alignment horizontal="center"/>
    </xf>
    <xf numFmtId="0" fontId="0" fillId="16" borderId="10" xfId="0" applyFill="1" applyBorder="1" applyAlignment="1">
      <alignment horizontal="center"/>
    </xf>
    <xf numFmtId="0" fontId="0" fillId="16" borderId="7" xfId="0" applyFill="1" applyBorder="1" applyAlignment="1">
      <alignment horizontal="left"/>
    </xf>
    <xf numFmtId="0" fontId="10" fillId="16" borderId="11" xfId="0" applyFont="1" applyFill="1" applyBorder="1" applyAlignment="1">
      <alignment horizontal="center"/>
    </xf>
    <xf numFmtId="0" fontId="10" fillId="16" borderId="4" xfId="0" applyFont="1" applyFill="1" applyBorder="1" applyAlignment="1">
      <alignment horizontal="center"/>
    </xf>
    <xf numFmtId="0" fontId="5" fillId="16" borderId="8" xfId="0" applyFont="1" applyFill="1" applyBorder="1" applyAlignment="1">
      <alignment horizontal="right"/>
    </xf>
    <xf numFmtId="0" fontId="5" fillId="16" borderId="10" xfId="0" applyFont="1" applyFill="1" applyBorder="1" applyAlignment="1">
      <alignment horizontal="left"/>
    </xf>
    <xf numFmtId="166" fontId="5" fillId="16" borderId="7" xfId="0" applyNumberFormat="1" applyFont="1" applyFill="1" applyBorder="1" applyAlignment="1">
      <alignment horizontal="center"/>
    </xf>
    <xf numFmtId="0" fontId="5" fillId="16" borderId="11" xfId="0" applyFont="1" applyFill="1" applyBorder="1" applyAlignment="1">
      <alignment horizontal="center"/>
    </xf>
    <xf numFmtId="0" fontId="5" fillId="16" borderId="4" xfId="0" applyFont="1" applyFill="1" applyBorder="1" applyAlignment="1">
      <alignment horizontal="center"/>
    </xf>
    <xf numFmtId="0" fontId="5" fillId="16" borderId="4" xfId="0" applyFont="1" applyFill="1" applyBorder="1" applyAlignment="1">
      <alignment horizontal="center"/>
    </xf>
    <xf numFmtId="0" fontId="0" fillId="10" borderId="0" xfId="0" applyFill="1" applyBorder="1" applyAlignment="1">
      <alignment/>
    </xf>
    <xf numFmtId="0" fontId="0" fillId="10" borderId="2" xfId="0" applyFill="1" applyBorder="1" applyAlignment="1">
      <alignment/>
    </xf>
    <xf numFmtId="0" fontId="0" fillId="10" borderId="21" xfId="0" applyFill="1" applyBorder="1" applyAlignment="1">
      <alignment/>
    </xf>
    <xf numFmtId="0" fontId="0" fillId="10" borderId="5" xfId="0" applyFill="1" applyBorder="1" applyAlignment="1">
      <alignment/>
    </xf>
    <xf numFmtId="0" fontId="0" fillId="10" borderId="19" xfId="0" applyFill="1" applyBorder="1" applyAlignment="1">
      <alignment/>
    </xf>
    <xf numFmtId="0" fontId="0" fillId="10" borderId="3" xfId="0" applyFill="1" applyBorder="1" applyAlignment="1">
      <alignment/>
    </xf>
    <xf numFmtId="0" fontId="0" fillId="16" borderId="11" xfId="0" applyFill="1" applyBorder="1" applyAlignment="1">
      <alignment/>
    </xf>
    <xf numFmtId="0" fontId="0" fillId="16" borderId="4" xfId="0" applyFill="1" applyBorder="1" applyAlignment="1">
      <alignment/>
    </xf>
    <xf numFmtId="0" fontId="0" fillId="16" borderId="7" xfId="0" applyFill="1" applyBorder="1" applyAlignment="1">
      <alignment horizontal="right"/>
    </xf>
    <xf numFmtId="0" fontId="5" fillId="10" borderId="21" xfId="0" applyFont="1" applyFill="1" applyBorder="1" applyAlignment="1">
      <alignment horizontal="center"/>
    </xf>
    <xf numFmtId="0" fontId="5" fillId="10" borderId="19" xfId="0" applyFont="1" applyFill="1" applyBorder="1" applyAlignment="1">
      <alignment horizontal="center"/>
    </xf>
    <xf numFmtId="0" fontId="10" fillId="16" borderId="0" xfId="0" applyFont="1" applyFill="1" applyBorder="1" applyAlignment="1">
      <alignment horizontal="center"/>
    </xf>
    <xf numFmtId="0" fontId="10" fillId="17" borderId="22" xfId="0" applyFont="1" applyFill="1" applyBorder="1" applyAlignment="1">
      <alignment horizontal="center"/>
    </xf>
    <xf numFmtId="0" fontId="10" fillId="17" borderId="2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FINISHED mankiw7_efficienc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Economies of Scale, Mankiw 15-1</a:t>
            </a:r>
          </a:p>
        </c:rich>
      </c:tx>
      <c:layout/>
      <c:spPr>
        <a:noFill/>
        <a:ln>
          <a:noFill/>
        </a:ln>
      </c:spPr>
    </c:title>
    <c:plotArea>
      <c:layout>
        <c:manualLayout>
          <c:xMode val="edge"/>
          <c:yMode val="edge"/>
          <c:x val="0.04375"/>
          <c:y val="0.06075"/>
          <c:w val="0.95625"/>
          <c:h val="0.907"/>
        </c:manualLayout>
      </c:layout>
      <c:scatterChart>
        <c:scatterStyle val="line"/>
        <c:varyColors val="0"/>
        <c:ser>
          <c:idx val="0"/>
          <c:order val="0"/>
          <c:tx>
            <c:strRef>
              <c:f>'Economies of Scale'!$AC$1</c:f>
              <c:strCache>
                <c:ptCount val="1"/>
                <c:pt idx="0">
                  <c:v>ATC</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'Economies of Scale'!$AB$2:$AB$52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'Economies of Scale'!$AC$2:$AC$52</c:f>
              <c:numCache>
                <c:ptCount val="51"/>
                <c:pt idx="1">
                  <c:v>553.8734693877551</c:v>
                </c:pt>
                <c:pt idx="2">
                  <c:v>290.2795918367347</c:v>
                </c:pt>
                <c:pt idx="3">
                  <c:v>201.71836734693878</c:v>
                </c:pt>
                <c:pt idx="4">
                  <c:v>156.93979591836734</c:v>
                </c:pt>
                <c:pt idx="5">
                  <c:v>129.69387755102042</c:v>
                </c:pt>
                <c:pt idx="6">
                  <c:v>111.23061224489796</c:v>
                </c:pt>
                <c:pt idx="7">
                  <c:v>97.8</c:v>
                </c:pt>
                <c:pt idx="8">
                  <c:v>87.52704081632653</c:v>
                </c:pt>
                <c:pt idx="9">
                  <c:v>79.37006802721089</c:v>
                </c:pt>
                <c:pt idx="10">
                  <c:v>72.70408163265306</c:v>
                </c:pt>
                <c:pt idx="11">
                  <c:v>67.1313543599258</c:v>
                </c:pt>
                <c:pt idx="12">
                  <c:v>62.38673469387755</c:v>
                </c:pt>
                <c:pt idx="13">
                  <c:v>58.28665620094192</c:v>
                </c:pt>
                <c:pt idx="14">
                  <c:v>54.7</c:v>
                </c:pt>
                <c:pt idx="15">
                  <c:v>51.53061224489796</c:v>
                </c:pt>
                <c:pt idx="16">
                  <c:v>48.70637755102041</c:v>
                </c:pt>
                <c:pt idx="17">
                  <c:v>46.17214885954382</c:v>
                </c:pt>
                <c:pt idx="18">
                  <c:v>43.88503401360545</c:v>
                </c:pt>
                <c:pt idx="19">
                  <c:v>41.81117078410312</c:v>
                </c:pt>
                <c:pt idx="20">
                  <c:v>39.923469387755105</c:v>
                </c:pt>
                <c:pt idx="21">
                  <c:v>38.2</c:v>
                </c:pt>
                <c:pt idx="22">
                  <c:v>36.622820037105754</c:v>
                </c:pt>
                <c:pt idx="23">
                  <c:v>35.17710736468501</c:v>
                </c:pt>
                <c:pt idx="24">
                  <c:v>33.85051020408163</c:v>
                </c:pt>
                <c:pt idx="25">
                  <c:v>32.63265306122449</c:v>
                </c:pt>
                <c:pt idx="26">
                  <c:v>31.51475667189953</c:v>
                </c:pt>
                <c:pt idx="27">
                  <c:v>30.489342403628115</c:v>
                </c:pt>
                <c:pt idx="28">
                  <c:v>29.550000000000004</c:v>
                </c:pt>
                <c:pt idx="29">
                  <c:v>28.691203377902884</c:v>
                </c:pt>
                <c:pt idx="30">
                  <c:v>27.908163265306122</c:v>
                </c:pt>
                <c:pt idx="31">
                  <c:v>27.196708360763658</c:v>
                </c:pt>
                <c:pt idx="32">
                  <c:v>26.553188775510204</c:v>
                </c:pt>
                <c:pt idx="33">
                  <c:v>25.974397031539887</c:v>
                </c:pt>
                <c:pt idx="34">
                  <c:v>25.457503001200482</c:v>
                </c:pt>
                <c:pt idx="35">
                  <c:v>25</c:v>
                </c:pt>
                <c:pt idx="36">
                  <c:v>24.599659863945583</c:v>
                </c:pt>
                <c:pt idx="37">
                  <c:v>24.25449531163817</c:v>
                </c:pt>
                <c:pt idx="38">
                  <c:v>23.96272824919442</c:v>
                </c:pt>
                <c:pt idx="39">
                  <c:v>23.72276295133438</c:v>
                </c:pt>
                <c:pt idx="40">
                  <c:v>23.533163265306126</c:v>
                </c:pt>
                <c:pt idx="41">
                  <c:v>23.392633150821304</c:v>
                </c:pt>
                <c:pt idx="42">
                  <c:v>23.299999999999997</c:v>
                </c:pt>
                <c:pt idx="43">
                  <c:v>23.25420028476507</c:v>
                </c:pt>
                <c:pt idx="44">
                  <c:v>23.254267161410013</c:v>
                </c:pt>
                <c:pt idx="45">
                  <c:v>23.29931972789116</c:v>
                </c:pt>
                <c:pt idx="46">
                  <c:v>23.388553682342504</c:v>
                </c:pt>
                <c:pt idx="47">
                  <c:v>23.52123317412071</c:v>
                </c:pt>
                <c:pt idx="48">
                  <c:v>23.696683673469387</c:v>
                </c:pt>
                <c:pt idx="49">
                  <c:v>23.91428571428571</c:v>
                </c:pt>
                <c:pt idx="50">
                  <c:v>24.173469387755098</c:v>
                </c:pt>
              </c:numCache>
            </c:numRef>
          </c:yVal>
          <c:smooth val="0"/>
        </c:ser>
        <c:ser>
          <c:idx val="3"/>
          <c:order val="1"/>
          <c:tx>
            <c:v>Market Demand</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'Economies of Scale'!$AB$2:$AB$52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'Economies of Scale'!$AF$2:$AF$52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yVal>
          <c:smooth val="0"/>
        </c:ser>
        <c:axId val="61421904"/>
        <c:axId val="15926225"/>
      </c:scatterChart>
      <c:valAx>
        <c:axId val="61421904"/>
        <c:scaling>
          <c:orientation val="minMax"/>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5926225"/>
        <c:crosses val="autoZero"/>
        <c:crossBetween val="midCat"/>
        <c:dispUnits/>
      </c:valAx>
      <c:valAx>
        <c:axId val="15926225"/>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61421904"/>
        <c:crosses val="autoZero"/>
        <c:crossBetween val="midCat"/>
        <c:dispUnits/>
      </c:valAx>
      <c:spPr>
        <a:noFill/>
        <a:ln>
          <a:noFill/>
        </a:ln>
      </c:spPr>
    </c:plotArea>
    <c:legend>
      <c:legendPos val="r"/>
      <c:layout>
        <c:manualLayout>
          <c:xMode val="edge"/>
          <c:yMode val="edge"/>
          <c:x val="0.278"/>
          <c:y val="0.1005"/>
          <c:w val="0.323"/>
          <c:h val="0.0677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The Efficient Quantity</a:t>
            </a:r>
          </a:p>
        </c:rich>
      </c:tx>
      <c:layout>
        <c:manualLayout>
          <c:xMode val="factor"/>
          <c:yMode val="factor"/>
          <c:x val="0"/>
          <c:y val="-0.01975"/>
        </c:manualLayout>
      </c:layout>
      <c:spPr>
        <a:noFill/>
        <a:ln>
          <a:noFill/>
        </a:ln>
      </c:spPr>
    </c:title>
    <c:plotArea>
      <c:layout>
        <c:manualLayout>
          <c:xMode val="edge"/>
          <c:yMode val="edge"/>
          <c:x val="0.044"/>
          <c:y val="0.03475"/>
          <c:w val="0.956"/>
          <c:h val="0.93625"/>
        </c:manualLayout>
      </c:layout>
      <c:scatterChart>
        <c:scatterStyle val="line"/>
        <c:varyColors val="0"/>
        <c:ser>
          <c:idx val="0"/>
          <c:order val="0"/>
          <c:tx>
            <c:v>Marginal Cost</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Efficient Quantity'!$AA$2:$AA$82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xVal>
          <c:yVal>
            <c:numRef>
              <c:f>'The Efficient Quantity'!$AB$2:$AB$82</c:f>
              <c:numCache>
                <c:ptCount val="8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pt idx="21">
                  <c:v>41.5</c:v>
                </c:pt>
                <c:pt idx="22">
                  <c:v>43</c:v>
                </c:pt>
                <c:pt idx="23">
                  <c:v>44.5</c:v>
                </c:pt>
                <c:pt idx="24">
                  <c:v>46</c:v>
                </c:pt>
                <c:pt idx="25">
                  <c:v>47.5</c:v>
                </c:pt>
                <c:pt idx="26">
                  <c:v>49</c:v>
                </c:pt>
                <c:pt idx="27">
                  <c:v>50.5</c:v>
                </c:pt>
                <c:pt idx="28">
                  <c:v>52</c:v>
                </c:pt>
                <c:pt idx="29">
                  <c:v>53.5</c:v>
                </c:pt>
                <c:pt idx="30">
                  <c:v>55</c:v>
                </c:pt>
                <c:pt idx="31">
                  <c:v>56.5</c:v>
                </c:pt>
                <c:pt idx="32">
                  <c:v>58</c:v>
                </c:pt>
                <c:pt idx="33">
                  <c:v>59.5</c:v>
                </c:pt>
                <c:pt idx="34">
                  <c:v>61</c:v>
                </c:pt>
                <c:pt idx="35">
                  <c:v>62.5</c:v>
                </c:pt>
                <c:pt idx="36">
                  <c:v>64</c:v>
                </c:pt>
                <c:pt idx="37">
                  <c:v>65.5</c:v>
                </c:pt>
                <c:pt idx="38">
                  <c:v>67</c:v>
                </c:pt>
                <c:pt idx="39">
                  <c:v>68.5</c:v>
                </c:pt>
                <c:pt idx="40">
                  <c:v>70</c:v>
                </c:pt>
                <c:pt idx="41">
                  <c:v>71.5</c:v>
                </c:pt>
                <c:pt idx="42">
                  <c:v>73</c:v>
                </c:pt>
                <c:pt idx="43">
                  <c:v>74.5</c:v>
                </c:pt>
                <c:pt idx="44">
                  <c:v>76</c:v>
                </c:pt>
                <c:pt idx="45">
                  <c:v>77.5</c:v>
                </c:pt>
                <c:pt idx="46">
                  <c:v>79</c:v>
                </c:pt>
                <c:pt idx="47">
                  <c:v>80.5</c:v>
                </c:pt>
                <c:pt idx="48">
                  <c:v>82</c:v>
                </c:pt>
                <c:pt idx="49">
                  <c:v>83.5</c:v>
                </c:pt>
                <c:pt idx="50">
                  <c:v>85</c:v>
                </c:pt>
                <c:pt idx="51">
                  <c:v>86.5</c:v>
                </c:pt>
                <c:pt idx="52">
                  <c:v>88</c:v>
                </c:pt>
                <c:pt idx="53">
                  <c:v>89.5</c:v>
                </c:pt>
                <c:pt idx="54">
                  <c:v>91</c:v>
                </c:pt>
                <c:pt idx="55">
                  <c:v>92.5</c:v>
                </c:pt>
                <c:pt idx="56">
                  <c:v>94</c:v>
                </c:pt>
                <c:pt idx="57">
                  <c:v>95.5</c:v>
                </c:pt>
                <c:pt idx="58">
                  <c:v>97</c:v>
                </c:pt>
                <c:pt idx="59">
                  <c:v>98.5</c:v>
                </c:pt>
                <c:pt idx="60">
                  <c:v>100</c:v>
                </c:pt>
                <c:pt idx="61">
                  <c:v>101.5</c:v>
                </c:pt>
                <c:pt idx="62">
                  <c:v>103</c:v>
                </c:pt>
                <c:pt idx="63">
                  <c:v>104.5</c:v>
                </c:pt>
                <c:pt idx="64">
                  <c:v>106</c:v>
                </c:pt>
                <c:pt idx="65">
                  <c:v>107.5</c:v>
                </c:pt>
                <c:pt idx="66">
                  <c:v>109</c:v>
                </c:pt>
                <c:pt idx="67">
                  <c:v>110.5</c:v>
                </c:pt>
                <c:pt idx="68">
                  <c:v>112</c:v>
                </c:pt>
                <c:pt idx="69">
                  <c:v>113.5</c:v>
                </c:pt>
                <c:pt idx="70">
                  <c:v>115</c:v>
                </c:pt>
                <c:pt idx="71">
                  <c:v>116.5</c:v>
                </c:pt>
                <c:pt idx="72">
                  <c:v>118</c:v>
                </c:pt>
                <c:pt idx="73">
                  <c:v>119.5</c:v>
                </c:pt>
                <c:pt idx="74">
                  <c:v>121</c:v>
                </c:pt>
                <c:pt idx="75">
                  <c:v>122.5</c:v>
                </c:pt>
                <c:pt idx="76">
                  <c:v>124</c:v>
                </c:pt>
                <c:pt idx="77">
                  <c:v>125.5</c:v>
                </c:pt>
                <c:pt idx="78">
                  <c:v>127</c:v>
                </c:pt>
                <c:pt idx="79">
                  <c:v>128.5</c:v>
                </c:pt>
                <c:pt idx="80">
                  <c:v>130</c:v>
                </c:pt>
              </c:numCache>
            </c:numRef>
          </c:yVal>
          <c:smooth val="0"/>
        </c:ser>
        <c:ser>
          <c:idx val="2"/>
          <c:order val="1"/>
          <c:tx>
            <c:v>Demand (P = AR)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'The Efficient Quantity'!$AA$2:$AA$82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xVal>
          <c:yVal>
            <c:numRef>
              <c:f>'The Efficient Quantity'!$AC$2:$AC$82</c:f>
              <c:numCache>
                <c:ptCount val="81"/>
                <c:pt idx="0">
                  <c:v>200</c:v>
                </c:pt>
                <c:pt idx="1">
                  <c:v>197.5</c:v>
                </c:pt>
                <c:pt idx="2">
                  <c:v>195</c:v>
                </c:pt>
                <c:pt idx="3">
                  <c:v>192.5</c:v>
                </c:pt>
                <c:pt idx="4">
                  <c:v>190</c:v>
                </c:pt>
                <c:pt idx="5">
                  <c:v>187.5</c:v>
                </c:pt>
                <c:pt idx="6">
                  <c:v>185</c:v>
                </c:pt>
                <c:pt idx="7">
                  <c:v>182.5</c:v>
                </c:pt>
                <c:pt idx="8">
                  <c:v>180</c:v>
                </c:pt>
                <c:pt idx="9">
                  <c:v>177.5</c:v>
                </c:pt>
                <c:pt idx="10">
                  <c:v>175</c:v>
                </c:pt>
                <c:pt idx="11">
                  <c:v>172.5</c:v>
                </c:pt>
                <c:pt idx="12">
                  <c:v>170</c:v>
                </c:pt>
                <c:pt idx="13">
                  <c:v>167.5</c:v>
                </c:pt>
                <c:pt idx="14">
                  <c:v>165</c:v>
                </c:pt>
                <c:pt idx="15">
                  <c:v>162.5</c:v>
                </c:pt>
                <c:pt idx="16">
                  <c:v>160</c:v>
                </c:pt>
                <c:pt idx="17">
                  <c:v>157.5</c:v>
                </c:pt>
                <c:pt idx="18">
                  <c:v>155</c:v>
                </c:pt>
                <c:pt idx="19">
                  <c:v>152.5</c:v>
                </c:pt>
                <c:pt idx="20">
                  <c:v>150</c:v>
                </c:pt>
                <c:pt idx="21">
                  <c:v>147.5</c:v>
                </c:pt>
                <c:pt idx="22">
                  <c:v>145</c:v>
                </c:pt>
                <c:pt idx="23">
                  <c:v>142.5</c:v>
                </c:pt>
                <c:pt idx="24">
                  <c:v>140</c:v>
                </c:pt>
                <c:pt idx="25">
                  <c:v>137.5</c:v>
                </c:pt>
                <c:pt idx="26">
                  <c:v>135</c:v>
                </c:pt>
                <c:pt idx="27">
                  <c:v>132.5</c:v>
                </c:pt>
                <c:pt idx="28">
                  <c:v>130</c:v>
                </c:pt>
                <c:pt idx="29">
                  <c:v>127.5</c:v>
                </c:pt>
                <c:pt idx="30">
                  <c:v>125</c:v>
                </c:pt>
                <c:pt idx="31">
                  <c:v>122.5</c:v>
                </c:pt>
                <c:pt idx="32">
                  <c:v>120</c:v>
                </c:pt>
                <c:pt idx="33">
                  <c:v>117.5</c:v>
                </c:pt>
                <c:pt idx="34">
                  <c:v>115</c:v>
                </c:pt>
                <c:pt idx="35">
                  <c:v>112.5</c:v>
                </c:pt>
                <c:pt idx="36">
                  <c:v>110</c:v>
                </c:pt>
                <c:pt idx="37">
                  <c:v>107.5</c:v>
                </c:pt>
                <c:pt idx="38">
                  <c:v>105</c:v>
                </c:pt>
                <c:pt idx="39">
                  <c:v>102.5</c:v>
                </c:pt>
                <c:pt idx="40">
                  <c:v>100</c:v>
                </c:pt>
                <c:pt idx="41">
                  <c:v>97.5</c:v>
                </c:pt>
                <c:pt idx="42">
                  <c:v>95</c:v>
                </c:pt>
                <c:pt idx="43">
                  <c:v>92.5</c:v>
                </c:pt>
                <c:pt idx="44">
                  <c:v>90</c:v>
                </c:pt>
                <c:pt idx="45">
                  <c:v>87.5</c:v>
                </c:pt>
                <c:pt idx="46">
                  <c:v>85</c:v>
                </c:pt>
                <c:pt idx="47">
                  <c:v>82.5</c:v>
                </c:pt>
                <c:pt idx="48">
                  <c:v>80</c:v>
                </c:pt>
                <c:pt idx="49">
                  <c:v>77.5</c:v>
                </c:pt>
                <c:pt idx="50">
                  <c:v>75</c:v>
                </c:pt>
                <c:pt idx="51">
                  <c:v>72.5</c:v>
                </c:pt>
                <c:pt idx="52">
                  <c:v>70</c:v>
                </c:pt>
                <c:pt idx="53">
                  <c:v>67.5</c:v>
                </c:pt>
                <c:pt idx="54">
                  <c:v>65</c:v>
                </c:pt>
                <c:pt idx="55">
                  <c:v>62.5</c:v>
                </c:pt>
                <c:pt idx="56">
                  <c:v>60</c:v>
                </c:pt>
                <c:pt idx="57">
                  <c:v>57.5</c:v>
                </c:pt>
                <c:pt idx="58">
                  <c:v>55</c:v>
                </c:pt>
                <c:pt idx="59">
                  <c:v>52.5</c:v>
                </c:pt>
                <c:pt idx="60">
                  <c:v>50</c:v>
                </c:pt>
                <c:pt idx="61">
                  <c:v>47.5</c:v>
                </c:pt>
                <c:pt idx="62">
                  <c:v>45</c:v>
                </c:pt>
                <c:pt idx="63">
                  <c:v>42.5</c:v>
                </c:pt>
                <c:pt idx="64">
                  <c:v>40</c:v>
                </c:pt>
                <c:pt idx="65">
                  <c:v>37.5</c:v>
                </c:pt>
                <c:pt idx="66">
                  <c:v>35</c:v>
                </c:pt>
                <c:pt idx="67">
                  <c:v>32.5</c:v>
                </c:pt>
                <c:pt idx="68">
                  <c:v>30</c:v>
                </c:pt>
                <c:pt idx="69">
                  <c:v>27.5</c:v>
                </c:pt>
                <c:pt idx="70">
                  <c:v>25</c:v>
                </c:pt>
                <c:pt idx="71">
                  <c:v>22.5</c:v>
                </c:pt>
                <c:pt idx="72">
                  <c:v>20</c:v>
                </c:pt>
                <c:pt idx="73">
                  <c:v>17.5</c:v>
                </c:pt>
                <c:pt idx="74">
                  <c:v>15</c:v>
                </c:pt>
                <c:pt idx="75">
                  <c:v>12.5</c:v>
                </c:pt>
                <c:pt idx="76">
                  <c:v>10</c:v>
                </c:pt>
                <c:pt idx="77">
                  <c:v>7.5</c:v>
                </c:pt>
                <c:pt idx="78">
                  <c:v>5</c:v>
                </c:pt>
                <c:pt idx="79">
                  <c:v>2.5</c:v>
                </c:pt>
                <c:pt idx="80">
                  <c:v>0</c:v>
                </c:pt>
              </c:numCache>
            </c:numRef>
          </c:yVal>
          <c:smooth val="0"/>
        </c:ser>
        <c:axId val="54387498"/>
        <c:axId val="19725435"/>
      </c:scatterChart>
      <c:valAx>
        <c:axId val="54387498"/>
        <c:scaling>
          <c:orientation val="minMax"/>
          <c:max val="80"/>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9725435"/>
        <c:crosses val="autoZero"/>
        <c:crossBetween val="midCat"/>
        <c:dispUnits/>
      </c:valAx>
      <c:valAx>
        <c:axId val="19725435"/>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54387498"/>
        <c:crosses val="autoZero"/>
        <c:crossBetween val="midCat"/>
        <c:dispUnits/>
      </c:valAx>
      <c:spPr>
        <a:noFill/>
        <a:ln>
          <a:noFill/>
        </a:ln>
      </c:spPr>
    </c:plotArea>
    <c:legend>
      <c:legendPos val="r"/>
      <c:layout>
        <c:manualLayout>
          <c:xMode val="edge"/>
          <c:yMode val="edge"/>
          <c:x val="0.677"/>
          <c:y val="0.11925"/>
          <c:w val="0.29425"/>
          <c:h val="0.065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Deadweight Loss due to Monopoly, Mankiw 15-8</a:t>
            </a:r>
          </a:p>
        </c:rich>
      </c:tx>
      <c:layout>
        <c:manualLayout>
          <c:xMode val="factor"/>
          <c:yMode val="factor"/>
          <c:x val="0.013"/>
          <c:y val="-0.01975"/>
        </c:manualLayout>
      </c:layout>
      <c:spPr>
        <a:noFill/>
        <a:ln>
          <a:noFill/>
        </a:ln>
      </c:spPr>
    </c:title>
    <c:plotArea>
      <c:layout>
        <c:manualLayout>
          <c:xMode val="edge"/>
          <c:yMode val="edge"/>
          <c:x val="0.04"/>
          <c:y val="0.04"/>
          <c:w val="0.96"/>
          <c:h val="0.929"/>
        </c:manualLayout>
      </c:layout>
      <c:areaChart>
        <c:grouping val="standard"/>
        <c:varyColors val="0"/>
        <c:ser>
          <c:idx val="5"/>
          <c:order val="0"/>
          <c:tx>
            <c:strRef>
              <c:f>'Deadweight Loss'!$AG$1</c:f>
              <c:strCache>
                <c:ptCount val="1"/>
                <c:pt idx="0">
                  <c:v>Deadweight Loss</c:v>
                </c:pt>
              </c:strCache>
            </c:strRef>
          </c:tx>
          <c:extLst>
            <c:ext xmlns:c14="http://schemas.microsoft.com/office/drawing/2007/8/2/chart" uri="{6F2FDCE9-48DA-4B69-8628-5D25D57E5C99}">
              <c14:invertSolidFillFmt>
                <c14:spPr>
                  <a:solidFill>
                    <a:srgbClr val="000000"/>
                  </a:solidFill>
                </c14:spPr>
              </c14:invertSolidFillFmt>
            </c:ext>
          </c:extLst>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Loss'!$AG$2:$AG$82</c:f>
              <c:numCache>
                <c:ptCount val="81"/>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130</c:v>
                </c:pt>
                <c:pt idx="31">
                  <c:v>127.5</c:v>
                </c:pt>
                <c:pt idx="32">
                  <c:v>125</c:v>
                </c:pt>
                <c:pt idx="33">
                  <c:v>122.5</c:v>
                </c:pt>
                <c:pt idx="34">
                  <c:v>120</c:v>
                </c:pt>
                <c:pt idx="35">
                  <c:v>117.5</c:v>
                </c:pt>
                <c:pt idx="36">
                  <c:v>115</c:v>
                </c:pt>
                <c:pt idx="37">
                  <c:v>112.5</c:v>
                </c:pt>
                <c:pt idx="38">
                  <c:v>110</c:v>
                </c:pt>
                <c:pt idx="39">
                  <c:v>107.5</c:v>
                </c:pt>
                <c:pt idx="40">
                  <c:v>105</c:v>
                </c:pt>
                <c:pt idx="41">
                  <c:v>102.5</c:v>
                </c:pt>
                <c:pt idx="42">
                  <c:v>100</c:v>
                </c:pt>
                <c:pt idx="43">
                  <c:v>97.5</c:v>
                </c:pt>
                <c:pt idx="44">
                  <c:v>95</c:v>
                </c:pt>
                <c:pt idx="45">
                  <c:v>92.5</c:v>
                </c:pt>
                <c:pt idx="46">
                  <c:v>90</c:v>
                </c:pt>
                <c:pt idx="47">
                  <c:v>87.5</c:v>
                </c:pt>
                <c:pt idx="48">
                  <c:v>85</c:v>
                </c:pt>
                <c:pt idx="49">
                  <c:v>82.5</c:v>
                </c:pt>
                <c:pt idx="50">
                  <c:v>80</c:v>
                </c:pt>
                <c:pt idx="51">
                  <c:v>77.5</c:v>
                </c:pt>
                <c:pt idx="52">
                  <c:v>75</c:v>
                </c:pt>
                <c:pt idx="53">
                  <c:v>72.5</c:v>
                </c:pt>
                <c:pt idx="54">
                  <c:v>70</c:v>
                </c:pt>
                <c:pt idx="55">
                  <c:v>67.5</c:v>
                </c:pt>
                <c:pt idx="56">
                  <c:v>65</c:v>
                </c:pt>
                <c:pt idx="57">
                  <c:v>62.5</c:v>
                </c:pt>
                <c:pt idx="58">
                  <c:v>60</c:v>
                </c:pt>
                <c:pt idx="59">
                  <c:v>57.5</c:v>
                </c:pt>
                <c:pt idx="60">
                  <c:v>55</c:v>
                </c:pt>
                <c:pt idx="61">
                  <c:v>52.5</c:v>
                </c:pt>
                <c:pt idx="62">
                  <c:v>50</c:v>
                </c:pt>
                <c:pt idx="63">
                  <c:v>47.5</c:v>
                </c:pt>
                <c:pt idx="64">
                  <c:v>45</c:v>
                </c:pt>
                <c:pt idx="65">
                  <c:v>42.5</c:v>
                </c:pt>
                <c:pt idx="66">
                  <c:v>40</c:v>
                </c:pt>
                <c:pt idx="67">
                  <c:v>37.5</c:v>
                </c:pt>
                <c:pt idx="68">
                  <c:v>35</c:v>
                </c:pt>
                <c:pt idx="69">
                  <c:v>32.5</c:v>
                </c:pt>
                <c:pt idx="70">
                  <c:v>30</c:v>
                </c:pt>
                <c:pt idx="71">
                  <c:v>27.5</c:v>
                </c:pt>
                <c:pt idx="72">
                  <c:v>25</c:v>
                </c:pt>
                <c:pt idx="73">
                  <c:v>22.5</c:v>
                </c:pt>
                <c:pt idx="74">
                  <c:v>20</c:v>
                </c:pt>
                <c:pt idx="75">
                  <c:v>17.5</c:v>
                </c:pt>
                <c:pt idx="76">
                  <c:v>15</c:v>
                </c:pt>
                <c:pt idx="77">
                  <c:v>12.5</c:v>
                </c:pt>
                <c:pt idx="78">
                  <c:v>10</c:v>
                </c:pt>
                <c:pt idx="79">
                  <c:v>7.5</c:v>
                </c:pt>
                <c:pt idx="80">
                  <c:v>5</c:v>
                </c:pt>
              </c:numCache>
            </c:numRef>
          </c:val>
        </c:ser>
        <c:ser>
          <c:idx val="0"/>
          <c:order val="1"/>
          <c:tx>
            <c:v>Marginal Cost</c:v>
          </c:tx>
          <c:spPr>
            <a:solidFill>
              <a:srgbClr val="FFFFFF"/>
            </a:solidFill>
            <a:ln w="25400">
              <a:solidFill>
                <a:srgbClr val="008080"/>
              </a:solidFill>
            </a:ln>
          </c:spPr>
          <c:extLst>
            <c:ext xmlns:c14="http://schemas.microsoft.com/office/drawing/2007/8/2/chart" uri="{6F2FDCE9-48DA-4B69-8628-5D25D57E5C99}">
              <c14:invertSolidFillFmt>
                <c14:spPr>
                  <a:solidFill>
                    <a:srgbClr val="FFFFFF"/>
                  </a:solidFill>
                </c14:spPr>
              </c14:invertSolidFillFmt>
            </c:ext>
          </c:extLst>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Loss'!$AB$2:$AB$82</c:f>
              <c:numCache>
                <c:ptCount val="8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pt idx="21">
                  <c:v>41.5</c:v>
                </c:pt>
                <c:pt idx="22">
                  <c:v>43</c:v>
                </c:pt>
                <c:pt idx="23">
                  <c:v>44.5</c:v>
                </c:pt>
                <c:pt idx="24">
                  <c:v>46</c:v>
                </c:pt>
                <c:pt idx="25">
                  <c:v>47.5</c:v>
                </c:pt>
                <c:pt idx="26">
                  <c:v>49</c:v>
                </c:pt>
                <c:pt idx="27">
                  <c:v>50.5</c:v>
                </c:pt>
                <c:pt idx="28">
                  <c:v>52</c:v>
                </c:pt>
                <c:pt idx="29">
                  <c:v>53.5</c:v>
                </c:pt>
                <c:pt idx="30">
                  <c:v>55</c:v>
                </c:pt>
                <c:pt idx="31">
                  <c:v>56.5</c:v>
                </c:pt>
                <c:pt idx="32">
                  <c:v>58</c:v>
                </c:pt>
                <c:pt idx="33">
                  <c:v>59.5</c:v>
                </c:pt>
                <c:pt idx="34">
                  <c:v>61</c:v>
                </c:pt>
                <c:pt idx="35">
                  <c:v>62.5</c:v>
                </c:pt>
                <c:pt idx="36">
                  <c:v>64</c:v>
                </c:pt>
                <c:pt idx="37">
                  <c:v>65.5</c:v>
                </c:pt>
                <c:pt idx="38">
                  <c:v>67</c:v>
                </c:pt>
                <c:pt idx="39">
                  <c:v>68.5</c:v>
                </c:pt>
                <c:pt idx="40">
                  <c:v>70</c:v>
                </c:pt>
                <c:pt idx="41">
                  <c:v>71.5</c:v>
                </c:pt>
                <c:pt idx="42">
                  <c:v>73</c:v>
                </c:pt>
                <c:pt idx="43">
                  <c:v>74.5</c:v>
                </c:pt>
                <c:pt idx="44">
                  <c:v>76</c:v>
                </c:pt>
                <c:pt idx="45">
                  <c:v>77.5</c:v>
                </c:pt>
                <c:pt idx="46">
                  <c:v>79</c:v>
                </c:pt>
                <c:pt idx="47">
                  <c:v>80.5</c:v>
                </c:pt>
                <c:pt idx="48">
                  <c:v>82</c:v>
                </c:pt>
                <c:pt idx="49">
                  <c:v>83.5</c:v>
                </c:pt>
                <c:pt idx="50">
                  <c:v>85</c:v>
                </c:pt>
                <c:pt idx="51">
                  <c:v>86.5</c:v>
                </c:pt>
                <c:pt idx="52">
                  <c:v>88</c:v>
                </c:pt>
                <c:pt idx="53">
                  <c:v>89.5</c:v>
                </c:pt>
                <c:pt idx="54">
                  <c:v>91</c:v>
                </c:pt>
                <c:pt idx="55">
                  <c:v>92.5</c:v>
                </c:pt>
                <c:pt idx="56">
                  <c:v>94</c:v>
                </c:pt>
                <c:pt idx="57">
                  <c:v>95.5</c:v>
                </c:pt>
                <c:pt idx="58">
                  <c:v>97</c:v>
                </c:pt>
                <c:pt idx="59">
                  <c:v>98.5</c:v>
                </c:pt>
                <c:pt idx="60">
                  <c:v>100</c:v>
                </c:pt>
                <c:pt idx="61">
                  <c:v>101.5</c:v>
                </c:pt>
                <c:pt idx="62">
                  <c:v>103</c:v>
                </c:pt>
                <c:pt idx="63">
                  <c:v>104.5</c:v>
                </c:pt>
                <c:pt idx="64">
                  <c:v>106</c:v>
                </c:pt>
                <c:pt idx="65">
                  <c:v>107.5</c:v>
                </c:pt>
                <c:pt idx="66">
                  <c:v>109</c:v>
                </c:pt>
                <c:pt idx="67">
                  <c:v>110.5</c:v>
                </c:pt>
                <c:pt idx="68">
                  <c:v>112</c:v>
                </c:pt>
                <c:pt idx="69">
                  <c:v>113.5</c:v>
                </c:pt>
                <c:pt idx="70">
                  <c:v>115</c:v>
                </c:pt>
                <c:pt idx="71">
                  <c:v>116.5</c:v>
                </c:pt>
                <c:pt idx="72">
                  <c:v>118</c:v>
                </c:pt>
                <c:pt idx="73">
                  <c:v>119.5</c:v>
                </c:pt>
                <c:pt idx="74">
                  <c:v>121</c:v>
                </c:pt>
                <c:pt idx="75">
                  <c:v>122.5</c:v>
                </c:pt>
                <c:pt idx="76">
                  <c:v>124</c:v>
                </c:pt>
                <c:pt idx="77">
                  <c:v>125.5</c:v>
                </c:pt>
                <c:pt idx="78">
                  <c:v>127</c:v>
                </c:pt>
                <c:pt idx="79">
                  <c:v>128.5</c:v>
                </c:pt>
                <c:pt idx="80">
                  <c:v>130</c:v>
                </c:pt>
              </c:numCache>
            </c:numRef>
          </c:val>
        </c:ser>
        <c:axId val="43311188"/>
        <c:axId val="54256373"/>
      </c:areaChart>
      <c:lineChart>
        <c:grouping val="standard"/>
        <c:varyColors val="0"/>
        <c:ser>
          <c:idx val="2"/>
          <c:order val="2"/>
          <c:tx>
            <c:v>Demand (P = AR)</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Loss'!$AC$2:$AC$82</c:f>
              <c:numCache>
                <c:ptCount val="81"/>
                <c:pt idx="0">
                  <c:v>205</c:v>
                </c:pt>
                <c:pt idx="1">
                  <c:v>202.5</c:v>
                </c:pt>
                <c:pt idx="2">
                  <c:v>200</c:v>
                </c:pt>
                <c:pt idx="3">
                  <c:v>197.5</c:v>
                </c:pt>
                <c:pt idx="4">
                  <c:v>195</c:v>
                </c:pt>
                <c:pt idx="5">
                  <c:v>192.5</c:v>
                </c:pt>
                <c:pt idx="6">
                  <c:v>190</c:v>
                </c:pt>
                <c:pt idx="7">
                  <c:v>187.5</c:v>
                </c:pt>
                <c:pt idx="8">
                  <c:v>185</c:v>
                </c:pt>
                <c:pt idx="9">
                  <c:v>182.5</c:v>
                </c:pt>
                <c:pt idx="10">
                  <c:v>180</c:v>
                </c:pt>
                <c:pt idx="11">
                  <c:v>177.5</c:v>
                </c:pt>
                <c:pt idx="12">
                  <c:v>175</c:v>
                </c:pt>
                <c:pt idx="13">
                  <c:v>172.5</c:v>
                </c:pt>
                <c:pt idx="14">
                  <c:v>170</c:v>
                </c:pt>
                <c:pt idx="15">
                  <c:v>167.5</c:v>
                </c:pt>
                <c:pt idx="16">
                  <c:v>165</c:v>
                </c:pt>
                <c:pt idx="17">
                  <c:v>162.5</c:v>
                </c:pt>
                <c:pt idx="18">
                  <c:v>160</c:v>
                </c:pt>
                <c:pt idx="19">
                  <c:v>157.5</c:v>
                </c:pt>
                <c:pt idx="20">
                  <c:v>155</c:v>
                </c:pt>
                <c:pt idx="21">
                  <c:v>152.5</c:v>
                </c:pt>
                <c:pt idx="22">
                  <c:v>150</c:v>
                </c:pt>
                <c:pt idx="23">
                  <c:v>147.5</c:v>
                </c:pt>
                <c:pt idx="24">
                  <c:v>145</c:v>
                </c:pt>
                <c:pt idx="25">
                  <c:v>142.5</c:v>
                </c:pt>
                <c:pt idx="26">
                  <c:v>140</c:v>
                </c:pt>
                <c:pt idx="27">
                  <c:v>137.5</c:v>
                </c:pt>
                <c:pt idx="28">
                  <c:v>135</c:v>
                </c:pt>
                <c:pt idx="29">
                  <c:v>132.5</c:v>
                </c:pt>
                <c:pt idx="30">
                  <c:v>130</c:v>
                </c:pt>
                <c:pt idx="31">
                  <c:v>127.5</c:v>
                </c:pt>
                <c:pt idx="32">
                  <c:v>125</c:v>
                </c:pt>
                <c:pt idx="33">
                  <c:v>122.5</c:v>
                </c:pt>
                <c:pt idx="34">
                  <c:v>120</c:v>
                </c:pt>
                <c:pt idx="35">
                  <c:v>117.5</c:v>
                </c:pt>
                <c:pt idx="36">
                  <c:v>115</c:v>
                </c:pt>
                <c:pt idx="37">
                  <c:v>112.5</c:v>
                </c:pt>
                <c:pt idx="38">
                  <c:v>110</c:v>
                </c:pt>
                <c:pt idx="39">
                  <c:v>107.5</c:v>
                </c:pt>
                <c:pt idx="40">
                  <c:v>105</c:v>
                </c:pt>
                <c:pt idx="41">
                  <c:v>102.5</c:v>
                </c:pt>
                <c:pt idx="42">
                  <c:v>100</c:v>
                </c:pt>
                <c:pt idx="43">
                  <c:v>97.5</c:v>
                </c:pt>
                <c:pt idx="44">
                  <c:v>95</c:v>
                </c:pt>
                <c:pt idx="45">
                  <c:v>92.5</c:v>
                </c:pt>
                <c:pt idx="46">
                  <c:v>90</c:v>
                </c:pt>
                <c:pt idx="47">
                  <c:v>87.5</c:v>
                </c:pt>
                <c:pt idx="48">
                  <c:v>85</c:v>
                </c:pt>
                <c:pt idx="49">
                  <c:v>82.5</c:v>
                </c:pt>
                <c:pt idx="50">
                  <c:v>80</c:v>
                </c:pt>
                <c:pt idx="51">
                  <c:v>77.5</c:v>
                </c:pt>
                <c:pt idx="52">
                  <c:v>75</c:v>
                </c:pt>
                <c:pt idx="53">
                  <c:v>72.5</c:v>
                </c:pt>
                <c:pt idx="54">
                  <c:v>70</c:v>
                </c:pt>
                <c:pt idx="55">
                  <c:v>67.5</c:v>
                </c:pt>
                <c:pt idx="56">
                  <c:v>65</c:v>
                </c:pt>
                <c:pt idx="57">
                  <c:v>62.5</c:v>
                </c:pt>
                <c:pt idx="58">
                  <c:v>60</c:v>
                </c:pt>
                <c:pt idx="59">
                  <c:v>57.5</c:v>
                </c:pt>
                <c:pt idx="60">
                  <c:v>55</c:v>
                </c:pt>
                <c:pt idx="61">
                  <c:v>52.5</c:v>
                </c:pt>
                <c:pt idx="62">
                  <c:v>50</c:v>
                </c:pt>
                <c:pt idx="63">
                  <c:v>47.5</c:v>
                </c:pt>
                <c:pt idx="64">
                  <c:v>45</c:v>
                </c:pt>
                <c:pt idx="65">
                  <c:v>42.5</c:v>
                </c:pt>
                <c:pt idx="66">
                  <c:v>40</c:v>
                </c:pt>
                <c:pt idx="67">
                  <c:v>37.5</c:v>
                </c:pt>
                <c:pt idx="68">
                  <c:v>35</c:v>
                </c:pt>
                <c:pt idx="69">
                  <c:v>32.5</c:v>
                </c:pt>
                <c:pt idx="70">
                  <c:v>30</c:v>
                </c:pt>
                <c:pt idx="71">
                  <c:v>27.5</c:v>
                </c:pt>
                <c:pt idx="72">
                  <c:v>25</c:v>
                </c:pt>
                <c:pt idx="73">
                  <c:v>22.5</c:v>
                </c:pt>
                <c:pt idx="74">
                  <c:v>20</c:v>
                </c:pt>
                <c:pt idx="75">
                  <c:v>17.5</c:v>
                </c:pt>
                <c:pt idx="76">
                  <c:v>15</c:v>
                </c:pt>
                <c:pt idx="77">
                  <c:v>12.5</c:v>
                </c:pt>
                <c:pt idx="78">
                  <c:v>10</c:v>
                </c:pt>
                <c:pt idx="79">
                  <c:v>7.5</c:v>
                </c:pt>
                <c:pt idx="80">
                  <c:v>5</c:v>
                </c:pt>
              </c:numCache>
            </c:numRef>
          </c:val>
          <c:smooth val="0"/>
        </c:ser>
        <c:ser>
          <c:idx val="1"/>
          <c:order val="3"/>
          <c:tx>
            <c:strRef>
              <c:f>'Deadweight Loss'!$AD$1</c:f>
              <c:strCache>
                <c:ptCount val="1"/>
                <c:pt idx="0">
                  <c:v>MR</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Loss'!$AD$2:$AD$82</c:f>
              <c:numCache>
                <c:ptCount val="81"/>
                <c:pt idx="0">
                  <c:v>205</c:v>
                </c:pt>
                <c:pt idx="1">
                  <c:v>200</c:v>
                </c:pt>
                <c:pt idx="2">
                  <c:v>195</c:v>
                </c:pt>
                <c:pt idx="3">
                  <c:v>190</c:v>
                </c:pt>
                <c:pt idx="4">
                  <c:v>185</c:v>
                </c:pt>
                <c:pt idx="5">
                  <c:v>180</c:v>
                </c:pt>
                <c:pt idx="6">
                  <c:v>175</c:v>
                </c:pt>
                <c:pt idx="7">
                  <c:v>170</c:v>
                </c:pt>
                <c:pt idx="8">
                  <c:v>165</c:v>
                </c:pt>
                <c:pt idx="9">
                  <c:v>160</c:v>
                </c:pt>
                <c:pt idx="10">
                  <c:v>155</c:v>
                </c:pt>
                <c:pt idx="11">
                  <c:v>150</c:v>
                </c:pt>
                <c:pt idx="12">
                  <c:v>145</c:v>
                </c:pt>
                <c:pt idx="13">
                  <c:v>140</c:v>
                </c:pt>
                <c:pt idx="14">
                  <c:v>135</c:v>
                </c:pt>
                <c:pt idx="15">
                  <c:v>130</c:v>
                </c:pt>
                <c:pt idx="16">
                  <c:v>125</c:v>
                </c:pt>
                <c:pt idx="17">
                  <c:v>120</c:v>
                </c:pt>
                <c:pt idx="18">
                  <c:v>115</c:v>
                </c:pt>
                <c:pt idx="19">
                  <c:v>110</c:v>
                </c:pt>
                <c:pt idx="20">
                  <c:v>105</c:v>
                </c:pt>
                <c:pt idx="21">
                  <c:v>100</c:v>
                </c:pt>
                <c:pt idx="22">
                  <c:v>95</c:v>
                </c:pt>
                <c:pt idx="23">
                  <c:v>90</c:v>
                </c:pt>
                <c:pt idx="24">
                  <c:v>85</c:v>
                </c:pt>
                <c:pt idx="25">
                  <c:v>80</c:v>
                </c:pt>
                <c:pt idx="26">
                  <c:v>75</c:v>
                </c:pt>
                <c:pt idx="27">
                  <c:v>70</c:v>
                </c:pt>
                <c:pt idx="28">
                  <c:v>65</c:v>
                </c:pt>
                <c:pt idx="29">
                  <c:v>60</c:v>
                </c:pt>
                <c:pt idx="30">
                  <c:v>55</c:v>
                </c:pt>
                <c:pt idx="31">
                  <c:v>50</c:v>
                </c:pt>
                <c:pt idx="32">
                  <c:v>45</c:v>
                </c:pt>
                <c:pt idx="33">
                  <c:v>40</c:v>
                </c:pt>
                <c:pt idx="34">
                  <c:v>35</c:v>
                </c:pt>
                <c:pt idx="35">
                  <c:v>30</c:v>
                </c:pt>
                <c:pt idx="36">
                  <c:v>25</c:v>
                </c:pt>
                <c:pt idx="37">
                  <c:v>20</c:v>
                </c:pt>
                <c:pt idx="38">
                  <c:v>15</c:v>
                </c:pt>
                <c:pt idx="39">
                  <c:v>10</c:v>
                </c:pt>
                <c:pt idx="40">
                  <c:v>5</c:v>
                </c:pt>
                <c:pt idx="41">
                  <c:v>0</c:v>
                </c:pt>
                <c:pt idx="42">
                  <c:v>-5</c:v>
                </c:pt>
                <c:pt idx="43">
                  <c:v>-10</c:v>
                </c:pt>
                <c:pt idx="44">
                  <c:v>-15</c:v>
                </c:pt>
                <c:pt idx="45">
                  <c:v>-20</c:v>
                </c:pt>
                <c:pt idx="46">
                  <c:v>-25</c:v>
                </c:pt>
                <c:pt idx="47">
                  <c:v>-30</c:v>
                </c:pt>
                <c:pt idx="48">
                  <c:v>-35</c:v>
                </c:pt>
                <c:pt idx="49">
                  <c:v>-40</c:v>
                </c:pt>
                <c:pt idx="50">
                  <c:v>-45</c:v>
                </c:pt>
                <c:pt idx="51">
                  <c:v>-50</c:v>
                </c:pt>
                <c:pt idx="52">
                  <c:v>-55</c:v>
                </c:pt>
                <c:pt idx="53">
                  <c:v>-60</c:v>
                </c:pt>
                <c:pt idx="54">
                  <c:v>-65</c:v>
                </c:pt>
                <c:pt idx="55">
                  <c:v>-70</c:v>
                </c:pt>
                <c:pt idx="56">
                  <c:v>-75</c:v>
                </c:pt>
                <c:pt idx="57">
                  <c:v>-80</c:v>
                </c:pt>
                <c:pt idx="58">
                  <c:v>-85</c:v>
                </c:pt>
                <c:pt idx="59">
                  <c:v>-90</c:v>
                </c:pt>
                <c:pt idx="60">
                  <c:v>-95</c:v>
                </c:pt>
                <c:pt idx="61">
                  <c:v>-100</c:v>
                </c:pt>
                <c:pt idx="62">
                  <c:v>-105</c:v>
                </c:pt>
                <c:pt idx="63">
                  <c:v>-110</c:v>
                </c:pt>
                <c:pt idx="64">
                  <c:v>-115</c:v>
                </c:pt>
                <c:pt idx="65">
                  <c:v>-120</c:v>
                </c:pt>
                <c:pt idx="66">
                  <c:v>-125</c:v>
                </c:pt>
                <c:pt idx="67">
                  <c:v>-130</c:v>
                </c:pt>
                <c:pt idx="68">
                  <c:v>-135</c:v>
                </c:pt>
                <c:pt idx="69">
                  <c:v>-140</c:v>
                </c:pt>
                <c:pt idx="70">
                  <c:v>-145</c:v>
                </c:pt>
                <c:pt idx="71">
                  <c:v>-150</c:v>
                </c:pt>
                <c:pt idx="72">
                  <c:v>-155</c:v>
                </c:pt>
                <c:pt idx="73">
                  <c:v>-160</c:v>
                </c:pt>
                <c:pt idx="74">
                  <c:v>-165</c:v>
                </c:pt>
                <c:pt idx="75">
                  <c:v>-170</c:v>
                </c:pt>
                <c:pt idx="76">
                  <c:v>-175</c:v>
                </c:pt>
                <c:pt idx="77">
                  <c:v>-180</c:v>
                </c:pt>
                <c:pt idx="78">
                  <c:v>-185</c:v>
                </c:pt>
                <c:pt idx="79">
                  <c:v>-190</c:v>
                </c:pt>
                <c:pt idx="80">
                  <c:v>-195</c:v>
                </c:pt>
              </c:numCache>
            </c:numRef>
          </c:val>
          <c:smooth val="0"/>
        </c:ser>
        <c:ser>
          <c:idx val="3"/>
          <c:order val="4"/>
          <c:tx>
            <c:strRef>
              <c:f>'Deadweight Loss'!$AE$1</c:f>
              <c:strCache>
                <c:ptCount val="1"/>
                <c:pt idx="0">
                  <c:v>P &amp; Q</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Loss'!$AE$2:$AE$82</c:f>
              <c:numCache>
                <c:ptCount val="81"/>
                <c:pt idx="0">
                  <c:v>130</c:v>
                </c:pt>
                <c:pt idx="1">
                  <c:v>130</c:v>
                </c:pt>
                <c:pt idx="2">
                  <c:v>130</c:v>
                </c:pt>
                <c:pt idx="3">
                  <c:v>130</c:v>
                </c:pt>
                <c:pt idx="4">
                  <c:v>130</c:v>
                </c:pt>
                <c:pt idx="5">
                  <c:v>130</c:v>
                </c:pt>
                <c:pt idx="6">
                  <c:v>130</c:v>
                </c:pt>
                <c:pt idx="7">
                  <c:v>130</c:v>
                </c:pt>
                <c:pt idx="8">
                  <c:v>130</c:v>
                </c:pt>
                <c:pt idx="9">
                  <c:v>130</c:v>
                </c:pt>
                <c:pt idx="10">
                  <c:v>130</c:v>
                </c:pt>
                <c:pt idx="11">
                  <c:v>130</c:v>
                </c:pt>
                <c:pt idx="12">
                  <c:v>130</c:v>
                </c:pt>
                <c:pt idx="13">
                  <c:v>130</c:v>
                </c:pt>
                <c:pt idx="14">
                  <c:v>130</c:v>
                </c:pt>
                <c:pt idx="15">
                  <c:v>130</c:v>
                </c:pt>
                <c:pt idx="16">
                  <c:v>130</c:v>
                </c:pt>
                <c:pt idx="17">
                  <c:v>130</c:v>
                </c:pt>
                <c:pt idx="18">
                  <c:v>130</c:v>
                </c:pt>
                <c:pt idx="19">
                  <c:v>130</c:v>
                </c:pt>
                <c:pt idx="20">
                  <c:v>130</c:v>
                </c:pt>
                <c:pt idx="21">
                  <c:v>130</c:v>
                </c:pt>
                <c:pt idx="22">
                  <c:v>130</c:v>
                </c:pt>
                <c:pt idx="23">
                  <c:v>130</c:v>
                </c:pt>
                <c:pt idx="24">
                  <c:v>130</c:v>
                </c:pt>
                <c:pt idx="25">
                  <c:v>130</c:v>
                </c:pt>
                <c:pt idx="26">
                  <c:v>130</c:v>
                </c:pt>
                <c:pt idx="27">
                  <c:v>130</c:v>
                </c:pt>
                <c:pt idx="28">
                  <c:v>130</c:v>
                </c:pt>
                <c:pt idx="29">
                  <c:v>130</c:v>
                </c:pt>
                <c:pt idx="30">
                  <c:v>130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pt idx="51">
                  <c:v>-100000</c:v>
                </c:pt>
                <c:pt idx="52">
                  <c:v>-100000</c:v>
                </c:pt>
                <c:pt idx="53">
                  <c:v>-100000</c:v>
                </c:pt>
                <c:pt idx="54">
                  <c:v>-100000</c:v>
                </c:pt>
                <c:pt idx="55">
                  <c:v>-100000</c:v>
                </c:pt>
                <c:pt idx="56">
                  <c:v>-100000</c:v>
                </c:pt>
                <c:pt idx="57">
                  <c:v>-100000</c:v>
                </c:pt>
                <c:pt idx="58">
                  <c:v>-100000</c:v>
                </c:pt>
                <c:pt idx="59">
                  <c:v>-100000</c:v>
                </c:pt>
                <c:pt idx="60">
                  <c:v>-100000</c:v>
                </c:pt>
                <c:pt idx="61">
                  <c:v>-100000</c:v>
                </c:pt>
                <c:pt idx="62">
                  <c:v>-100000</c:v>
                </c:pt>
                <c:pt idx="63">
                  <c:v>-100000</c:v>
                </c:pt>
                <c:pt idx="64">
                  <c:v>-100000</c:v>
                </c:pt>
                <c:pt idx="65">
                  <c:v>-100000</c:v>
                </c:pt>
                <c:pt idx="66">
                  <c:v>-100000</c:v>
                </c:pt>
                <c:pt idx="67">
                  <c:v>-100000</c:v>
                </c:pt>
                <c:pt idx="68">
                  <c:v>-100000</c:v>
                </c:pt>
                <c:pt idx="69">
                  <c:v>-100000</c:v>
                </c:pt>
                <c:pt idx="70">
                  <c:v>-100000</c:v>
                </c:pt>
                <c:pt idx="71">
                  <c:v>-100000</c:v>
                </c:pt>
                <c:pt idx="72">
                  <c:v>-100000</c:v>
                </c:pt>
                <c:pt idx="73">
                  <c:v>-100000</c:v>
                </c:pt>
                <c:pt idx="74">
                  <c:v>-100000</c:v>
                </c:pt>
                <c:pt idx="75">
                  <c:v>-100000</c:v>
                </c:pt>
                <c:pt idx="76">
                  <c:v>-100000</c:v>
                </c:pt>
                <c:pt idx="77">
                  <c:v>-100000</c:v>
                </c:pt>
                <c:pt idx="78">
                  <c:v>-100000</c:v>
                </c:pt>
                <c:pt idx="79">
                  <c:v>-100000</c:v>
                </c:pt>
                <c:pt idx="80">
                  <c:v>-100000</c:v>
                </c:pt>
              </c:numCache>
            </c:numRef>
          </c:val>
          <c:smooth val="0"/>
        </c:ser>
        <c:ser>
          <c:idx val="4"/>
          <c:order val="5"/>
          <c:tx>
            <c:strRef>
              <c:f>'Deadweight Loss'!$AF$1</c:f>
              <c:strCache>
                <c:ptCount val="1"/>
                <c:pt idx="0">
                  <c:v>Efficient Q</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'Deadweight Loss'!$AA$2:$AA$82</c:f>
              <c:num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numCache>
            </c:numRef>
          </c:cat>
          <c:val>
            <c:numRef>
              <c:f>'Deadweight Loss'!$AF$2:$AF$82</c:f>
              <c:numCache>
                <c:ptCount val="81"/>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78.125</c:v>
                </c:pt>
                <c:pt idx="50">
                  <c:v>-100000</c:v>
                </c:pt>
                <c:pt idx="51">
                  <c:v>-100000</c:v>
                </c:pt>
                <c:pt idx="52">
                  <c:v>-100000</c:v>
                </c:pt>
                <c:pt idx="53">
                  <c:v>-100000</c:v>
                </c:pt>
                <c:pt idx="54">
                  <c:v>-100000</c:v>
                </c:pt>
                <c:pt idx="55">
                  <c:v>-100000</c:v>
                </c:pt>
                <c:pt idx="56">
                  <c:v>-100000</c:v>
                </c:pt>
                <c:pt idx="57">
                  <c:v>-100000</c:v>
                </c:pt>
                <c:pt idx="58">
                  <c:v>-100000</c:v>
                </c:pt>
                <c:pt idx="59">
                  <c:v>-100000</c:v>
                </c:pt>
                <c:pt idx="60">
                  <c:v>-100000</c:v>
                </c:pt>
                <c:pt idx="61">
                  <c:v>-100000</c:v>
                </c:pt>
                <c:pt idx="62">
                  <c:v>-100000</c:v>
                </c:pt>
                <c:pt idx="63">
                  <c:v>-100000</c:v>
                </c:pt>
                <c:pt idx="64">
                  <c:v>-100000</c:v>
                </c:pt>
                <c:pt idx="65">
                  <c:v>-100000</c:v>
                </c:pt>
                <c:pt idx="66">
                  <c:v>-100000</c:v>
                </c:pt>
                <c:pt idx="67">
                  <c:v>-100000</c:v>
                </c:pt>
                <c:pt idx="68">
                  <c:v>-100000</c:v>
                </c:pt>
                <c:pt idx="69">
                  <c:v>-100000</c:v>
                </c:pt>
                <c:pt idx="70">
                  <c:v>-100000</c:v>
                </c:pt>
                <c:pt idx="71">
                  <c:v>-100000</c:v>
                </c:pt>
                <c:pt idx="72">
                  <c:v>-100000</c:v>
                </c:pt>
                <c:pt idx="73">
                  <c:v>-100000</c:v>
                </c:pt>
                <c:pt idx="74">
                  <c:v>-100000</c:v>
                </c:pt>
                <c:pt idx="75">
                  <c:v>-100000</c:v>
                </c:pt>
                <c:pt idx="76">
                  <c:v>-100000</c:v>
                </c:pt>
                <c:pt idx="77">
                  <c:v>-100000</c:v>
                </c:pt>
                <c:pt idx="78">
                  <c:v>-100000</c:v>
                </c:pt>
                <c:pt idx="79">
                  <c:v>-100000</c:v>
                </c:pt>
                <c:pt idx="80">
                  <c:v>-100000</c:v>
                </c:pt>
              </c:numCache>
            </c:numRef>
          </c:val>
          <c:smooth val="0"/>
        </c:ser>
        <c:axId val="43311188"/>
        <c:axId val="54256373"/>
      </c:lineChart>
      <c:catAx>
        <c:axId val="43311188"/>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54256373"/>
        <c:crosses val="autoZero"/>
        <c:auto val="1"/>
        <c:lblOffset val="100"/>
        <c:tickLblSkip val="5"/>
        <c:tickMarkSkip val="5"/>
        <c:noMultiLvlLbl val="0"/>
      </c:catAx>
      <c:valAx>
        <c:axId val="54256373"/>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43311188"/>
        <c:crossesAt val="1"/>
        <c:crossBetween val="midCat"/>
        <c:dispUnits/>
      </c:valAx>
      <c:spPr>
        <a:noFill/>
        <a:ln>
          <a:noFill/>
        </a:ln>
      </c:spPr>
    </c:plotArea>
    <c:legend>
      <c:legendPos val="r"/>
      <c:layout>
        <c:manualLayout>
          <c:xMode val="edge"/>
          <c:yMode val="edge"/>
          <c:x val="0.50125"/>
          <c:y val="0.12275"/>
          <c:w val="0.44425"/>
          <c:h val="0.17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Regulated Monopoly (Marginal-Cost Pricing), Mankiw 15-9</a:t>
            </a:r>
          </a:p>
        </c:rich>
      </c:tx>
      <c:layout>
        <c:manualLayout>
          <c:xMode val="factor"/>
          <c:yMode val="factor"/>
          <c:x val="0"/>
          <c:y val="-0.01975"/>
        </c:manualLayout>
      </c:layout>
      <c:spPr>
        <a:noFill/>
        <a:ln>
          <a:noFill/>
        </a:ln>
      </c:spPr>
    </c:title>
    <c:plotArea>
      <c:layout>
        <c:manualLayout>
          <c:xMode val="edge"/>
          <c:yMode val="edge"/>
          <c:x val="0.048"/>
          <c:y val="0.064"/>
          <c:w val="0.952"/>
          <c:h val="0.909"/>
        </c:manualLayout>
      </c:layout>
      <c:areaChart>
        <c:grouping val="standard"/>
        <c:varyColors val="0"/>
        <c:ser>
          <c:idx val="4"/>
          <c:order val="0"/>
          <c:tx>
            <c:v>Monopolist's Loss</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'Marginal-Cost Pricing'!$AA$2:$AA$52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'Marginal-Cost Pricing'!$AF$2:$AF$52</c:f>
              <c:numCache>
                <c:ptCount val="51"/>
                <c:pt idx="0">
                  <c:v>96.66666666666667</c:v>
                </c:pt>
                <c:pt idx="1">
                  <c:v>96.66666666666667</c:v>
                </c:pt>
                <c:pt idx="2">
                  <c:v>96.66666666666667</c:v>
                </c:pt>
                <c:pt idx="3">
                  <c:v>96.66666666666667</c:v>
                </c:pt>
                <c:pt idx="4">
                  <c:v>96.66666666666667</c:v>
                </c:pt>
                <c:pt idx="5">
                  <c:v>96.66666666666667</c:v>
                </c:pt>
                <c:pt idx="6">
                  <c:v>96.66666666666667</c:v>
                </c:pt>
                <c:pt idx="7">
                  <c:v>96.66666666666667</c:v>
                </c:pt>
                <c:pt idx="8">
                  <c:v>96.66666666666667</c:v>
                </c:pt>
                <c:pt idx="9">
                  <c:v>96.66666666666667</c:v>
                </c:pt>
                <c:pt idx="10">
                  <c:v>96.66666666666667</c:v>
                </c:pt>
                <c:pt idx="11">
                  <c:v>96.66666666666667</c:v>
                </c:pt>
                <c:pt idx="12">
                  <c:v>96.66666666666667</c:v>
                </c:pt>
                <c:pt idx="13">
                  <c:v>96.66666666666667</c:v>
                </c:pt>
                <c:pt idx="14">
                  <c:v>96.66666666666667</c:v>
                </c:pt>
                <c:pt idx="15">
                  <c:v>96.66666666666667</c:v>
                </c:pt>
                <c:pt idx="16">
                  <c:v>96.66666666666667</c:v>
                </c:pt>
                <c:pt idx="17">
                  <c:v>96.66666666666667</c:v>
                </c:pt>
                <c:pt idx="18">
                  <c:v>96.66666666666667</c:v>
                </c:pt>
                <c:pt idx="19">
                  <c:v>96.66666666666667</c:v>
                </c:pt>
                <c:pt idx="20">
                  <c:v>96.66666666666667</c:v>
                </c:pt>
                <c:pt idx="21">
                  <c:v>96.66666666666667</c:v>
                </c:pt>
                <c:pt idx="22">
                  <c:v>96.66666666666667</c:v>
                </c:pt>
                <c:pt idx="23">
                  <c:v>96.66666666666667</c:v>
                </c:pt>
                <c:pt idx="24">
                  <c:v>96.66666666666667</c:v>
                </c:pt>
                <c:pt idx="25">
                  <c:v>96.66666666666667</c:v>
                </c:pt>
                <c:pt idx="26">
                  <c:v>96.66666666666667</c:v>
                </c:pt>
                <c:pt idx="27">
                  <c:v>96.66666666666667</c:v>
                </c:pt>
                <c:pt idx="28">
                  <c:v>96.66666666666667</c:v>
                </c:pt>
                <c:pt idx="29">
                  <c:v>96.66666666666667</c:v>
                </c:pt>
                <c:pt idx="30">
                  <c:v>96.66666666666667</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0"/>
          <c:order val="1"/>
          <c:tx>
            <c:v>Marginal Cost</c:v>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'Marginal-Cost Pricing'!$AA$2:$AA$52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'Marginal-Cost Pricing'!$AB$2:$AB$52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numCache>
            </c:numRef>
          </c:val>
        </c:ser>
        <c:axId val="18545310"/>
        <c:axId val="32690063"/>
      </c:areaChart>
      <c:lineChart>
        <c:grouping val="standard"/>
        <c:varyColors val="0"/>
        <c:ser>
          <c:idx val="2"/>
          <c:order val="2"/>
          <c:tx>
            <c:v>Demand (P = AR)</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'Marginal-Cost Pricing'!$AA$2:$AA$52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'Marginal-Cost Pricing'!$AD$2:$AD$52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mooth val="0"/>
        </c:ser>
        <c:ser>
          <c:idx val="3"/>
          <c:order val="3"/>
          <c:tx>
            <c:strRef>
              <c:f>'Marginal-Cost Pricing'!$AE$1</c:f>
              <c:strCache>
                <c:ptCount val="1"/>
                <c:pt idx="0">
                  <c:v>MR</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'Marginal-Cost Pricing'!$AA$2:$AA$52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'Marginal-Cost Pricing'!$AE$2:$AE$52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val>
          <c:smooth val="0"/>
        </c:ser>
        <c:ser>
          <c:idx val="1"/>
          <c:order val="4"/>
          <c:tx>
            <c:v>Average total cost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'Marginal-Cost Pricing'!$AA$2:$AA$52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'Marginal-Cost Pricing'!$AC$2:$AC$52</c:f>
              <c:numCache>
                <c:ptCount val="51"/>
                <c:pt idx="1">
                  <c:v>580</c:v>
                </c:pt>
                <c:pt idx="2">
                  <c:v>330</c:v>
                </c:pt>
                <c:pt idx="3">
                  <c:v>246.66666666666666</c:v>
                </c:pt>
                <c:pt idx="4">
                  <c:v>205</c:v>
                </c:pt>
                <c:pt idx="5">
                  <c:v>180</c:v>
                </c:pt>
                <c:pt idx="6">
                  <c:v>163.33333333333331</c:v>
                </c:pt>
                <c:pt idx="7">
                  <c:v>151.42857142857144</c:v>
                </c:pt>
                <c:pt idx="8">
                  <c:v>142.5</c:v>
                </c:pt>
                <c:pt idx="9">
                  <c:v>135.55555555555554</c:v>
                </c:pt>
                <c:pt idx="10">
                  <c:v>130</c:v>
                </c:pt>
                <c:pt idx="11">
                  <c:v>125.45454545454545</c:v>
                </c:pt>
                <c:pt idx="12">
                  <c:v>121.66666666666666</c:v>
                </c:pt>
                <c:pt idx="13">
                  <c:v>118.46153846153845</c:v>
                </c:pt>
                <c:pt idx="14">
                  <c:v>115.71428571428572</c:v>
                </c:pt>
                <c:pt idx="15">
                  <c:v>113.33333333333334</c:v>
                </c:pt>
                <c:pt idx="16">
                  <c:v>111.25</c:v>
                </c:pt>
                <c:pt idx="17">
                  <c:v>109.41176470588235</c:v>
                </c:pt>
                <c:pt idx="18">
                  <c:v>107.77777777777777</c:v>
                </c:pt>
                <c:pt idx="19">
                  <c:v>106.3157894736842</c:v>
                </c:pt>
                <c:pt idx="20">
                  <c:v>105</c:v>
                </c:pt>
                <c:pt idx="21">
                  <c:v>103.80952380952381</c:v>
                </c:pt>
                <c:pt idx="22">
                  <c:v>102.72727272727272</c:v>
                </c:pt>
                <c:pt idx="23">
                  <c:v>101.73913043478261</c:v>
                </c:pt>
                <c:pt idx="24">
                  <c:v>100.83333333333333</c:v>
                </c:pt>
                <c:pt idx="25">
                  <c:v>100</c:v>
                </c:pt>
                <c:pt idx="26">
                  <c:v>99.23076923076923</c:v>
                </c:pt>
                <c:pt idx="27">
                  <c:v>98.51851851851852</c:v>
                </c:pt>
                <c:pt idx="28">
                  <c:v>97.85714285714286</c:v>
                </c:pt>
                <c:pt idx="29">
                  <c:v>97.24137931034483</c:v>
                </c:pt>
                <c:pt idx="30">
                  <c:v>96.66666666666667</c:v>
                </c:pt>
                <c:pt idx="31">
                  <c:v>96.12903225806451</c:v>
                </c:pt>
                <c:pt idx="32">
                  <c:v>95.625</c:v>
                </c:pt>
                <c:pt idx="33">
                  <c:v>95.15151515151516</c:v>
                </c:pt>
                <c:pt idx="34">
                  <c:v>94.70588235294117</c:v>
                </c:pt>
                <c:pt idx="35">
                  <c:v>94.28571428571429</c:v>
                </c:pt>
                <c:pt idx="36">
                  <c:v>93.88888888888889</c:v>
                </c:pt>
                <c:pt idx="37">
                  <c:v>93.51351351351352</c:v>
                </c:pt>
                <c:pt idx="38">
                  <c:v>93.15789473684211</c:v>
                </c:pt>
                <c:pt idx="39">
                  <c:v>92.82051282051282</c:v>
                </c:pt>
                <c:pt idx="40">
                  <c:v>92.5</c:v>
                </c:pt>
                <c:pt idx="41">
                  <c:v>92.1951219512195</c:v>
                </c:pt>
                <c:pt idx="42">
                  <c:v>91.9047619047619</c:v>
                </c:pt>
                <c:pt idx="43">
                  <c:v>91.62790697674419</c:v>
                </c:pt>
                <c:pt idx="44">
                  <c:v>91.36363636363636</c:v>
                </c:pt>
                <c:pt idx="45">
                  <c:v>91.11111111111111</c:v>
                </c:pt>
                <c:pt idx="46">
                  <c:v>90.86956521739131</c:v>
                </c:pt>
                <c:pt idx="47">
                  <c:v>90.63829787234043</c:v>
                </c:pt>
                <c:pt idx="48">
                  <c:v>90.41666666666667</c:v>
                </c:pt>
                <c:pt idx="49">
                  <c:v>90.20408163265306</c:v>
                </c:pt>
                <c:pt idx="50">
                  <c:v>90</c:v>
                </c:pt>
              </c:numCache>
            </c:numRef>
          </c:val>
          <c:smooth val="0"/>
        </c:ser>
        <c:axId val="18545310"/>
        <c:axId val="32690063"/>
      </c:lineChart>
      <c:catAx>
        <c:axId val="18545310"/>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2690063"/>
        <c:crosses val="autoZero"/>
        <c:auto val="1"/>
        <c:lblOffset val="100"/>
        <c:tickLblSkip val="5"/>
        <c:tickMarkSkip val="5"/>
        <c:noMultiLvlLbl val="0"/>
      </c:catAx>
      <c:valAx>
        <c:axId val="32690063"/>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8545310"/>
        <c:crossesAt val="1"/>
        <c:crossBetween val="midCat"/>
        <c:dispUnits/>
      </c:valAx>
      <c:spPr>
        <a:noFill/>
        <a:ln>
          <a:noFill/>
        </a:ln>
      </c:spPr>
    </c:plotArea>
    <c:legend>
      <c:legendPos val="r"/>
      <c:layout>
        <c:manualLayout>
          <c:xMode val="edge"/>
          <c:yMode val="edge"/>
          <c:x val="0.59675"/>
          <c:y val="0.14425"/>
          <c:w val="0.40325"/>
          <c:h val="0.142"/>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Monopoly Profits, No Price Discrimination, Mankiw 15-10(a)</a:t>
            </a:r>
          </a:p>
        </c:rich>
      </c:tx>
      <c:layout>
        <c:manualLayout>
          <c:xMode val="factor"/>
          <c:yMode val="factor"/>
          <c:x val="0.00175"/>
          <c:y val="-0.0195"/>
        </c:manualLayout>
      </c:layout>
      <c:spPr>
        <a:noFill/>
        <a:ln>
          <a:noFill/>
        </a:ln>
      </c:spPr>
    </c:title>
    <c:plotArea>
      <c:layout>
        <c:manualLayout>
          <c:xMode val="edge"/>
          <c:yMode val="edge"/>
          <c:x val="0.046"/>
          <c:y val="0.067"/>
          <c:w val="0.954"/>
          <c:h val="0.90425"/>
        </c:manualLayout>
      </c:layout>
      <c:areaChart>
        <c:grouping val="standard"/>
        <c:varyColors val="0"/>
        <c:ser>
          <c:idx val="1"/>
          <c:order val="0"/>
          <c:tx>
            <c:strRef>
              <c:f>'Price Discrimination'!$AG$1</c:f>
              <c:strCache>
                <c:ptCount val="1"/>
                <c:pt idx="0">
                  <c:v>CS</c:v>
                </c:pt>
              </c:strCache>
            </c:strRef>
          </c:tx>
          <c:extLst>
            <c:ext xmlns:c14="http://schemas.microsoft.com/office/drawing/2007/8/2/chart" uri="{6F2FDCE9-48DA-4B69-8628-5D25D57E5C99}">
              <c14:invertSolidFillFmt>
                <c14:spPr>
                  <a:solidFill>
                    <a:srgbClr val="000000"/>
                  </a:solidFill>
                </c14:spPr>
              </c14:invertSolidFillFmt>
            </c:ext>
          </c:extLst>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Discrimination'!$AG$2:$AG$52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4"/>
          <c:order val="1"/>
          <c:tx>
            <c:v>Monopolist's Profit</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Discrimination'!$AF$2:$AF$52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5"/>
          <c:order val="2"/>
          <c:tx>
            <c:strRef>
              <c:f>'Price Discrimination'!$AH$1</c:f>
              <c:strCache>
                <c:ptCount val="1"/>
                <c:pt idx="0">
                  <c:v>Deadweight Loss</c:v>
                </c:pt>
              </c:strCache>
            </c:strRef>
          </c:tx>
          <c:extLst>
            <c:ext xmlns:c14="http://schemas.microsoft.com/office/drawing/2007/8/2/chart" uri="{6F2FDCE9-48DA-4B69-8628-5D25D57E5C99}">
              <c14:invertSolidFillFmt>
                <c14:spPr>
                  <a:solidFill>
                    <a:srgbClr val="000000"/>
                  </a:solidFill>
                </c14:spPr>
              </c14:invertSolidFillFmt>
            </c:ext>
          </c:extLst>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Discrimination'!$AH$2:$AH$52</c:f>
              <c:numCache>
                <c:ptCount val="51"/>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er>
        <c:ser>
          <c:idx val="0"/>
          <c:order val="3"/>
          <c:tx>
            <c:v>Marginal Cost = ATC</c:v>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Discrimination'!$AB$2:$AB$52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numCache>
            </c:numRef>
          </c:val>
        </c:ser>
        <c:axId val="25775112"/>
        <c:axId val="30649417"/>
      </c:areaChart>
      <c:lineChart>
        <c:grouping val="standard"/>
        <c:varyColors val="0"/>
        <c:ser>
          <c:idx val="2"/>
          <c:order val="4"/>
          <c:tx>
            <c:v>Demand (P = AR)</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Discrimination'!$AD$2:$AD$52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mooth val="0"/>
        </c:ser>
        <c:ser>
          <c:idx val="3"/>
          <c:order val="5"/>
          <c:tx>
            <c:strRef>
              <c:f>'Price Discrimination'!$AE$1</c:f>
              <c:strCache>
                <c:ptCount val="1"/>
                <c:pt idx="0">
                  <c:v>MR</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Discrimination'!$AE$2:$AE$52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val>
          <c:smooth val="0"/>
        </c:ser>
        <c:ser>
          <c:idx val="6"/>
          <c:order val="6"/>
          <c:tx>
            <c:strRef>
              <c:f>'Price Discrimination'!$AI$1</c:f>
              <c:strCache>
                <c:ptCount val="1"/>
                <c:pt idx="0">
                  <c:v>P &amp; Q</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Discrimination'!$AI$2:$AI$52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axId val="25775112"/>
        <c:axId val="30649417"/>
      </c:lineChart>
      <c:catAx>
        <c:axId val="25775112"/>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0649417"/>
        <c:crosses val="autoZero"/>
        <c:auto val="1"/>
        <c:lblOffset val="100"/>
        <c:tickLblSkip val="5"/>
        <c:tickMarkSkip val="5"/>
        <c:noMultiLvlLbl val="0"/>
      </c:catAx>
      <c:valAx>
        <c:axId val="30649417"/>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25775112"/>
        <c:crossesAt val="1"/>
        <c:crossBetween val="midCat"/>
        <c:dispUnits/>
      </c:valAx>
      <c:spPr>
        <a:noFill/>
        <a:ln>
          <a:noFill/>
        </a:ln>
      </c:spPr>
    </c:plotArea>
    <c:legend>
      <c:legendPos val="r"/>
      <c:layout>
        <c:manualLayout>
          <c:xMode val="edge"/>
          <c:yMode val="edge"/>
          <c:x val="0.5275"/>
          <c:y val="0.11425"/>
          <c:w val="0.47025"/>
          <c:h val="0.188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Monopoly Profits, Perfect Price Discrimination, Mankiw 15-10(b)</a:t>
            </a:r>
          </a:p>
        </c:rich>
      </c:tx>
      <c:layout>
        <c:manualLayout>
          <c:xMode val="factor"/>
          <c:yMode val="factor"/>
          <c:x val="0"/>
          <c:y val="-0.01975"/>
        </c:manualLayout>
      </c:layout>
      <c:spPr>
        <a:noFill/>
        <a:ln>
          <a:noFill/>
        </a:ln>
      </c:spPr>
    </c:title>
    <c:plotArea>
      <c:layout>
        <c:manualLayout>
          <c:xMode val="edge"/>
          <c:yMode val="edge"/>
          <c:x val="0.03825"/>
          <c:y val="0.0595"/>
          <c:w val="0.96175"/>
          <c:h val="0.90975"/>
        </c:manualLayout>
      </c:layout>
      <c:areaChart>
        <c:grouping val="standard"/>
        <c:varyColors val="0"/>
        <c:ser>
          <c:idx val="1"/>
          <c:order val="0"/>
          <c:tx>
            <c:v>Profit</c:v>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'Price Discrimination (2)'!$AA$2:$AA$52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(2)'!$AG$2:$AG$52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5"/>
          <c:order val="1"/>
          <c:tx>
            <c:v>Profit</c:v>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'Price Discrimination (2)'!$AA$2:$AA$52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(2)'!$AH$2:$AH$52</c:f>
              <c:numCache>
                <c:ptCount val="51"/>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er>
        <c:ser>
          <c:idx val="0"/>
          <c:order val="2"/>
          <c:tx>
            <c:v>Marginal Cost = ATC</c:v>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'Price Discrimination (2)'!$AA$2:$AA$52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(2)'!$AB$2:$AB$52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numCache>
            </c:numRef>
          </c:val>
        </c:ser>
        <c:axId val="7409298"/>
        <c:axId val="66683683"/>
      </c:areaChart>
      <c:lineChart>
        <c:grouping val="standard"/>
        <c:varyColors val="0"/>
        <c:ser>
          <c:idx val="6"/>
          <c:order val="3"/>
          <c:tx>
            <c:v>Quantity Sold</c:v>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(2)'!$AA$2:$AA$52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(2)'!$AI$2:$AI$52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ser>
          <c:idx val="2"/>
          <c:order val="4"/>
          <c:tx>
            <c:v>Q w/o Discrimination</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(2)'!$AA$2:$AA$52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(2)'!$AF$2:$AF$52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axId val="7409298"/>
        <c:axId val="66683683"/>
      </c:lineChart>
      <c:catAx>
        <c:axId val="7409298"/>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66683683"/>
        <c:crosses val="autoZero"/>
        <c:auto val="1"/>
        <c:lblOffset val="100"/>
        <c:tickLblSkip val="5"/>
        <c:tickMarkSkip val="5"/>
        <c:noMultiLvlLbl val="0"/>
      </c:catAx>
      <c:valAx>
        <c:axId val="66683683"/>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7409298"/>
        <c:crossesAt val="1"/>
        <c:crossBetween val="midCat"/>
        <c:dispUnits/>
      </c:valAx>
      <c:spPr>
        <a:noFill/>
        <a:ln>
          <a:noFill/>
        </a:ln>
      </c:spPr>
    </c:plotArea>
    <c:legend>
      <c:legendPos val="r"/>
      <c:layout>
        <c:manualLayout>
          <c:xMode val="edge"/>
          <c:yMode val="edge"/>
          <c:x val="0.55025"/>
          <c:y val="0.1265"/>
          <c:w val="0.44725"/>
          <c:h val="0.16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Monopoly Profits, Imperfect Price Discrimination</a:t>
            </a:r>
          </a:p>
        </c:rich>
      </c:tx>
      <c:layout>
        <c:manualLayout>
          <c:xMode val="factor"/>
          <c:yMode val="factor"/>
          <c:x val="-0.00175"/>
          <c:y val="-0.01975"/>
        </c:manualLayout>
      </c:layout>
      <c:spPr>
        <a:noFill/>
        <a:ln>
          <a:noFill/>
        </a:ln>
      </c:spPr>
    </c:title>
    <c:plotArea>
      <c:layout>
        <c:manualLayout>
          <c:xMode val="edge"/>
          <c:yMode val="edge"/>
          <c:x val="0.04175"/>
          <c:y val="0.0345"/>
          <c:w val="0.95825"/>
          <c:h val="0.935"/>
        </c:manualLayout>
      </c:layout>
      <c:areaChart>
        <c:grouping val="standard"/>
        <c:varyColors val="0"/>
        <c:ser>
          <c:idx val="1"/>
          <c:order val="0"/>
          <c:tx>
            <c:strRef>
              <c:f>'Price Discrimination (3)'!$AG$1</c:f>
              <c:strCache>
                <c:ptCount val="1"/>
                <c:pt idx="0">
                  <c:v>CS</c:v>
                </c:pt>
              </c:strCache>
            </c:strRef>
          </c:tx>
          <c:extLst>
            <c:ext xmlns:c14="http://schemas.microsoft.com/office/drawing/2007/8/2/chart" uri="{6F2FDCE9-48DA-4B69-8628-5D25D57E5C99}">
              <c14:invertSolidFillFmt>
                <c14:spPr>
                  <a:solidFill>
                    <a:srgbClr val="000000"/>
                  </a:solidFill>
                </c14:spPr>
              </c14:invertSolidFillFmt>
            </c:ext>
          </c:extLst>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(3)'!$AG$2:$AG$52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4"/>
          <c:order val="1"/>
          <c:tx>
            <c:v>Monopolist's Profit</c:v>
          </c:tx>
          <c:spPr>
            <a:solidFill>
              <a:srgbClr val="3366FF"/>
            </a:solidFill>
            <a:ln w="12700">
              <a:solidFill>
                <a:srgbClr val="800080"/>
              </a:solidFill>
              <a:prstDash val="sysDot"/>
            </a:ln>
          </c:spPr>
          <c:extLst>
            <c:ext xmlns:c14="http://schemas.microsoft.com/office/drawing/2007/8/2/chart" uri="{6F2FDCE9-48DA-4B69-8628-5D25D57E5C99}">
              <c14:invertSolidFillFmt>
                <c14:spPr>
                  <a:solidFill>
                    <a:srgbClr val="FFFFFF"/>
                  </a:solidFill>
                </c14:spPr>
              </c14:invertSolidFillFmt>
            </c:ext>
          </c:extLst>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(3)'!$AF$2:$AF$52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5"/>
          <c:order val="2"/>
          <c:tx>
            <c:strRef>
              <c:f>'Price Discrimination (3)'!$AH$1</c:f>
              <c:strCache>
                <c:ptCount val="1"/>
                <c:pt idx="0">
                  <c:v>Deadweight Loss</c:v>
                </c:pt>
              </c:strCache>
            </c:strRef>
          </c:tx>
          <c:extLst>
            <c:ext xmlns:c14="http://schemas.microsoft.com/office/drawing/2007/8/2/chart" uri="{6F2FDCE9-48DA-4B69-8628-5D25D57E5C99}">
              <c14:invertSolidFillFmt>
                <c14:spPr>
                  <a:solidFill>
                    <a:srgbClr val="000000"/>
                  </a:solidFill>
                </c14:spPr>
              </c14:invertSolidFillFmt>
            </c:ext>
          </c:extLst>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(3)'!$AH$2:$AH$52</c:f>
              <c:numCache>
                <c:ptCount val="51"/>
                <c:pt idx="0">
                  <c:v>-100000</c:v>
                </c:pt>
                <c:pt idx="1">
                  <c:v>-100000</c:v>
                </c:pt>
                <c:pt idx="2">
                  <c:v>-100000</c:v>
                </c:pt>
                <c:pt idx="3">
                  <c:v>-100000</c:v>
                </c:pt>
                <c:pt idx="4">
                  <c:v>-100000</c:v>
                </c:pt>
                <c:pt idx="5">
                  <c:v>-100000</c:v>
                </c:pt>
                <c:pt idx="6">
                  <c:v>-100000</c:v>
                </c:pt>
                <c:pt idx="7">
                  <c:v>-100000</c:v>
                </c:pt>
                <c:pt idx="8">
                  <c:v>-100000</c:v>
                </c:pt>
                <c:pt idx="9">
                  <c:v>-100000</c:v>
                </c:pt>
                <c:pt idx="10">
                  <c:v>-100000</c:v>
                </c:pt>
                <c:pt idx="11">
                  <c:v>-100000</c:v>
                </c:pt>
                <c:pt idx="12">
                  <c:v>-100000</c:v>
                </c:pt>
                <c:pt idx="13">
                  <c:v>-100000</c:v>
                </c:pt>
                <c:pt idx="14">
                  <c:v>-100000</c:v>
                </c:pt>
                <c:pt idx="15">
                  <c:v>-100000</c:v>
                </c:pt>
                <c:pt idx="16">
                  <c:v>-100000</c:v>
                </c:pt>
                <c:pt idx="17">
                  <c:v>-100000</c:v>
                </c:pt>
                <c:pt idx="18">
                  <c:v>-100000</c:v>
                </c:pt>
                <c:pt idx="19">
                  <c:v>-100000</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er>
        <c:ser>
          <c:idx val="8"/>
          <c:order val="3"/>
          <c:tx>
            <c:strRef>
              <c:f>'Price Discrimination (3)'!$AK$1</c:f>
              <c:strCache>
                <c:ptCount val="1"/>
                <c:pt idx="0">
                  <c:v>Monopolist's Profit</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(3)'!$AK$2:$AK$52</c:f>
              <c:numCache>
                <c:ptCount val="51"/>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0"/>
          <c:order val="4"/>
          <c:tx>
            <c:v>Marginal Cost = ATC</c:v>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(3)'!$AB$2:$AB$52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numCache>
            </c:numRef>
          </c:val>
        </c:ser>
        <c:axId val="63282236"/>
        <c:axId val="32669213"/>
      </c:areaChart>
      <c:lineChart>
        <c:grouping val="standard"/>
        <c:varyColors val="0"/>
        <c:ser>
          <c:idx val="2"/>
          <c:order val="5"/>
          <c:tx>
            <c:v>Demand (P = AR)</c:v>
          </c:tx>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(3)'!$AD$2:$AD$52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mooth val="0"/>
        </c:ser>
        <c:ser>
          <c:idx val="3"/>
          <c:order val="6"/>
          <c:tx>
            <c:strRef>
              <c:f>'Price Discrimination (3)'!$AE$1</c:f>
              <c:strCache>
                <c:ptCount val="1"/>
                <c:pt idx="0">
                  <c:v>MR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(3)'!$AE$2:$AE$52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val>
          <c:smooth val="0"/>
        </c:ser>
        <c:ser>
          <c:idx val="6"/>
          <c:order val="7"/>
          <c:tx>
            <c:strRef>
              <c:f>'Price Discrimination (3)'!$AI$1</c:f>
              <c:strCache>
                <c:ptCount val="1"/>
                <c:pt idx="0">
                  <c:v>P &amp; Q</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(3)'!$AI$2:$AI$52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ser>
          <c:idx val="7"/>
          <c:order val="8"/>
          <c:tx>
            <c:strRef>
              <c:f>'Price Discrimination (3)'!$AJ$1</c:f>
              <c:strCache>
                <c:ptCount val="1"/>
                <c:pt idx="0">
                  <c:v>P(2)&amp;Q</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'Price Discrimination (3)'!$AA$2:$AA$52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'Price Discrimination (3)'!$AJ$2:$AJ$52</c:f>
              <c:numCache>
                <c:ptCount val="51"/>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axId val="63282236"/>
        <c:axId val="32669213"/>
      </c:lineChart>
      <c:catAx>
        <c:axId val="63282236"/>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2669213"/>
        <c:crosses val="autoZero"/>
        <c:auto val="1"/>
        <c:lblOffset val="100"/>
        <c:tickLblSkip val="5"/>
        <c:tickMarkSkip val="5"/>
        <c:noMultiLvlLbl val="0"/>
      </c:catAx>
      <c:valAx>
        <c:axId val="32669213"/>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63282236"/>
        <c:crossesAt val="1"/>
        <c:crossBetween val="midCat"/>
        <c:dispUnits/>
      </c:valAx>
      <c:spPr>
        <a:noFill/>
        <a:ln>
          <a:noFill/>
        </a:ln>
      </c:spPr>
    </c:plotArea>
    <c:legend>
      <c:legendPos val="r"/>
      <c:layout>
        <c:manualLayout>
          <c:xMode val="edge"/>
          <c:yMode val="edge"/>
          <c:x val="0.301"/>
          <c:y val="0.08275"/>
          <c:w val="0.40525"/>
          <c:h val="0.275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Demand for Competitiveness Firm's Product, Mankiw 15-2(a)</a:t>
            </a:r>
          </a:p>
        </c:rich>
      </c:tx>
      <c:layout/>
      <c:spPr>
        <a:noFill/>
        <a:ln>
          <a:noFill/>
        </a:ln>
      </c:spPr>
    </c:title>
    <c:plotArea>
      <c:layout>
        <c:manualLayout>
          <c:xMode val="edge"/>
          <c:yMode val="edge"/>
          <c:x val="0.0265"/>
          <c:y val="0.085"/>
          <c:w val="0.9735"/>
          <c:h val="0.8895"/>
        </c:manualLayout>
      </c:layout>
      <c:scatterChart>
        <c:scatterStyle val="line"/>
        <c:varyColors val="0"/>
        <c:ser>
          <c:idx val="0"/>
          <c:order val="0"/>
          <c:tx>
            <c:v>Demand: P = AR = MR</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 Curve, Competition'!$AA$2:$AA$54</c:f>
              <c:numCach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xVal>
          <c:yVal>
            <c:numRef>
              <c:f>'Demand Curve, Competition'!$AB$2:$AB$54</c:f>
              <c:numCache>
                <c:ptCount val="5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numCache>
            </c:numRef>
          </c:yVal>
          <c:smooth val="0"/>
        </c:ser>
        <c:axId val="9118298"/>
        <c:axId val="14955819"/>
      </c:scatterChart>
      <c:valAx>
        <c:axId val="9118298"/>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4955819"/>
        <c:crosses val="autoZero"/>
        <c:crossBetween val="midCat"/>
        <c:dispUnits/>
      </c:valAx>
      <c:valAx>
        <c:axId val="14955819"/>
        <c:scaling>
          <c:orientation val="minMax"/>
          <c:max val="1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9118298"/>
        <c:crosses val="autoZero"/>
        <c:crossBetween val="midCat"/>
        <c:dispUnits/>
      </c:valAx>
      <c:spPr>
        <a:noFill/>
        <a:ln>
          <a:noFill/>
        </a:ln>
      </c:spPr>
    </c:plotArea>
    <c:legend>
      <c:legendPos val="r"/>
      <c:layout>
        <c:manualLayout>
          <c:xMode val="edge"/>
          <c:yMode val="edge"/>
          <c:x val="0.12775"/>
          <c:y val="0.1265"/>
          <c:w val="0.36175"/>
          <c:h val="0.052"/>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Demand Curve for Monopolist's Product, Mankiw 15-2(b)</a:t>
            </a:r>
          </a:p>
        </c:rich>
      </c:tx>
      <c:layout/>
      <c:spPr>
        <a:noFill/>
        <a:ln>
          <a:noFill/>
        </a:ln>
      </c:spPr>
    </c:title>
    <c:plotArea>
      <c:layout>
        <c:manualLayout>
          <c:xMode val="edge"/>
          <c:yMode val="edge"/>
          <c:x val="0.044"/>
          <c:y val="0.08275"/>
          <c:w val="0.956"/>
          <c:h val="0.88425"/>
        </c:manualLayout>
      </c:layout>
      <c:scatterChart>
        <c:scatterStyle val="line"/>
        <c:varyColors val="0"/>
        <c:ser>
          <c:idx val="3"/>
          <c:order val="0"/>
          <c:tx>
            <c:v>Demand: P = AR</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'Demand Curve, Monopoly'!$AB$2:$AB$52</c:f>
              <c:numCache>
                <c:ptCount val="51"/>
                <c:pt idx="0">
                  <c:v>20</c:v>
                </c:pt>
                <c:pt idx="1">
                  <c:v>20.6</c:v>
                </c:pt>
                <c:pt idx="2">
                  <c:v>21.200000000000003</c:v>
                </c:pt>
                <c:pt idx="3">
                  <c:v>21.800000000000004</c:v>
                </c:pt>
                <c:pt idx="4">
                  <c:v>22.400000000000006</c:v>
                </c:pt>
                <c:pt idx="5">
                  <c:v>23.000000000000007</c:v>
                </c:pt>
                <c:pt idx="6">
                  <c:v>23.60000000000001</c:v>
                </c:pt>
                <c:pt idx="7">
                  <c:v>24.20000000000001</c:v>
                </c:pt>
                <c:pt idx="8">
                  <c:v>24.80000000000001</c:v>
                </c:pt>
                <c:pt idx="9">
                  <c:v>25.400000000000013</c:v>
                </c:pt>
                <c:pt idx="10">
                  <c:v>26.000000000000014</c:v>
                </c:pt>
                <c:pt idx="11">
                  <c:v>26.600000000000016</c:v>
                </c:pt>
                <c:pt idx="12">
                  <c:v>27.200000000000017</c:v>
                </c:pt>
                <c:pt idx="13">
                  <c:v>27.80000000000002</c:v>
                </c:pt>
                <c:pt idx="14">
                  <c:v>28.40000000000002</c:v>
                </c:pt>
                <c:pt idx="15">
                  <c:v>29.00000000000002</c:v>
                </c:pt>
                <c:pt idx="16">
                  <c:v>29.600000000000023</c:v>
                </c:pt>
                <c:pt idx="17">
                  <c:v>30.200000000000024</c:v>
                </c:pt>
                <c:pt idx="18">
                  <c:v>30.800000000000026</c:v>
                </c:pt>
                <c:pt idx="19">
                  <c:v>31.400000000000027</c:v>
                </c:pt>
                <c:pt idx="20">
                  <c:v>32.00000000000003</c:v>
                </c:pt>
                <c:pt idx="21">
                  <c:v>32.60000000000003</c:v>
                </c:pt>
                <c:pt idx="22">
                  <c:v>33.20000000000003</c:v>
                </c:pt>
                <c:pt idx="23">
                  <c:v>33.80000000000003</c:v>
                </c:pt>
                <c:pt idx="24">
                  <c:v>34.400000000000034</c:v>
                </c:pt>
                <c:pt idx="25">
                  <c:v>35.000000000000036</c:v>
                </c:pt>
                <c:pt idx="26">
                  <c:v>35.60000000000004</c:v>
                </c:pt>
                <c:pt idx="27">
                  <c:v>36.20000000000004</c:v>
                </c:pt>
                <c:pt idx="28">
                  <c:v>36.80000000000004</c:v>
                </c:pt>
                <c:pt idx="29">
                  <c:v>37.40000000000004</c:v>
                </c:pt>
                <c:pt idx="30">
                  <c:v>38.00000000000004</c:v>
                </c:pt>
                <c:pt idx="31">
                  <c:v>38.600000000000044</c:v>
                </c:pt>
                <c:pt idx="32">
                  <c:v>39.200000000000045</c:v>
                </c:pt>
                <c:pt idx="33">
                  <c:v>39.80000000000005</c:v>
                </c:pt>
                <c:pt idx="34">
                  <c:v>40.40000000000005</c:v>
                </c:pt>
                <c:pt idx="35">
                  <c:v>41.00000000000005</c:v>
                </c:pt>
                <c:pt idx="36">
                  <c:v>41.60000000000005</c:v>
                </c:pt>
                <c:pt idx="37">
                  <c:v>42.20000000000005</c:v>
                </c:pt>
                <c:pt idx="38">
                  <c:v>42.800000000000054</c:v>
                </c:pt>
                <c:pt idx="39">
                  <c:v>43.400000000000055</c:v>
                </c:pt>
                <c:pt idx="40">
                  <c:v>44.00000000000006</c:v>
                </c:pt>
                <c:pt idx="41">
                  <c:v>44.60000000000006</c:v>
                </c:pt>
                <c:pt idx="42">
                  <c:v>45.20000000000006</c:v>
                </c:pt>
                <c:pt idx="43">
                  <c:v>45.80000000000006</c:v>
                </c:pt>
                <c:pt idx="44">
                  <c:v>46.40000000000006</c:v>
                </c:pt>
                <c:pt idx="45">
                  <c:v>47.000000000000064</c:v>
                </c:pt>
                <c:pt idx="46">
                  <c:v>47.600000000000065</c:v>
                </c:pt>
                <c:pt idx="47">
                  <c:v>48.20000000000007</c:v>
                </c:pt>
                <c:pt idx="48">
                  <c:v>48.80000000000007</c:v>
                </c:pt>
                <c:pt idx="49">
                  <c:v>49.40000000000007</c:v>
                </c:pt>
                <c:pt idx="50">
                  <c:v>50.00000000000007</c:v>
                </c:pt>
              </c:numCache>
            </c:numRef>
          </c:xVal>
          <c:yVal>
            <c:numRef>
              <c:f>'Demand Curve, Monopoly'!$AC$2:$AC$52</c:f>
              <c:numCache>
                <c:ptCount val="51"/>
                <c:pt idx="0">
                  <c:v>120</c:v>
                </c:pt>
                <c:pt idx="1">
                  <c:v>117.6</c:v>
                </c:pt>
                <c:pt idx="2">
                  <c:v>115.19999999999999</c:v>
                </c:pt>
                <c:pt idx="3">
                  <c:v>112.79999999999998</c:v>
                </c:pt>
                <c:pt idx="4">
                  <c:v>110.39999999999998</c:v>
                </c:pt>
                <c:pt idx="5">
                  <c:v>107.99999999999997</c:v>
                </c:pt>
                <c:pt idx="6">
                  <c:v>105.59999999999997</c:v>
                </c:pt>
                <c:pt idx="7">
                  <c:v>103.19999999999996</c:v>
                </c:pt>
                <c:pt idx="8">
                  <c:v>100.79999999999995</c:v>
                </c:pt>
                <c:pt idx="9">
                  <c:v>98.39999999999995</c:v>
                </c:pt>
                <c:pt idx="10">
                  <c:v>95.99999999999994</c:v>
                </c:pt>
                <c:pt idx="11">
                  <c:v>93.59999999999994</c:v>
                </c:pt>
                <c:pt idx="12">
                  <c:v>91.19999999999993</c:v>
                </c:pt>
                <c:pt idx="13">
                  <c:v>88.79999999999993</c:v>
                </c:pt>
                <c:pt idx="14">
                  <c:v>86.39999999999992</c:v>
                </c:pt>
                <c:pt idx="15">
                  <c:v>83.99999999999991</c:v>
                </c:pt>
                <c:pt idx="16">
                  <c:v>81.59999999999991</c:v>
                </c:pt>
                <c:pt idx="17">
                  <c:v>79.1999999999999</c:v>
                </c:pt>
                <c:pt idx="18">
                  <c:v>76.7999999999999</c:v>
                </c:pt>
                <c:pt idx="19">
                  <c:v>74.39999999999989</c:v>
                </c:pt>
                <c:pt idx="20">
                  <c:v>71.99999999999989</c:v>
                </c:pt>
                <c:pt idx="21">
                  <c:v>69.59999999999988</c:v>
                </c:pt>
                <c:pt idx="22">
                  <c:v>67.19999999999987</c:v>
                </c:pt>
                <c:pt idx="23">
                  <c:v>64.79999999999987</c:v>
                </c:pt>
                <c:pt idx="24">
                  <c:v>62.399999999999864</c:v>
                </c:pt>
                <c:pt idx="25">
                  <c:v>59.99999999999986</c:v>
                </c:pt>
                <c:pt idx="26">
                  <c:v>57.59999999999985</c:v>
                </c:pt>
                <c:pt idx="27">
                  <c:v>55.19999999999985</c:v>
                </c:pt>
                <c:pt idx="28">
                  <c:v>52.79999999999984</c:v>
                </c:pt>
                <c:pt idx="29">
                  <c:v>50.399999999999835</c:v>
                </c:pt>
                <c:pt idx="30">
                  <c:v>47.99999999999983</c:v>
                </c:pt>
                <c:pt idx="31">
                  <c:v>45.599999999999824</c:v>
                </c:pt>
                <c:pt idx="32">
                  <c:v>43.19999999999982</c:v>
                </c:pt>
                <c:pt idx="33">
                  <c:v>40.79999999999981</c:v>
                </c:pt>
                <c:pt idx="34">
                  <c:v>38.39999999999981</c:v>
                </c:pt>
                <c:pt idx="35">
                  <c:v>35.9999999999998</c:v>
                </c:pt>
                <c:pt idx="36">
                  <c:v>33.599999999999795</c:v>
                </c:pt>
                <c:pt idx="37">
                  <c:v>31.19999999999979</c:v>
                </c:pt>
                <c:pt idx="38">
                  <c:v>28.799999999999784</c:v>
                </c:pt>
                <c:pt idx="39">
                  <c:v>26.39999999999978</c:v>
                </c:pt>
                <c:pt idx="40">
                  <c:v>23.999999999999773</c:v>
                </c:pt>
                <c:pt idx="41">
                  <c:v>21.599999999999767</c:v>
                </c:pt>
                <c:pt idx="42">
                  <c:v>19.19999999999976</c:v>
                </c:pt>
                <c:pt idx="43">
                  <c:v>16.799999999999756</c:v>
                </c:pt>
                <c:pt idx="44">
                  <c:v>14.39999999999975</c:v>
                </c:pt>
                <c:pt idx="45">
                  <c:v>11.999999999999744</c:v>
                </c:pt>
                <c:pt idx="46">
                  <c:v>9.599999999999739</c:v>
                </c:pt>
                <c:pt idx="47">
                  <c:v>7.199999999999733</c:v>
                </c:pt>
                <c:pt idx="48">
                  <c:v>4.799999999999727</c:v>
                </c:pt>
                <c:pt idx="49">
                  <c:v>2.3999999999997215</c:v>
                </c:pt>
                <c:pt idx="50">
                  <c:v>-2.8421709430404007E-13</c:v>
                </c:pt>
              </c:numCache>
            </c:numRef>
          </c:yVal>
          <c:smooth val="0"/>
        </c:ser>
        <c:axId val="384644"/>
        <c:axId val="3461797"/>
      </c:scatterChart>
      <c:valAx>
        <c:axId val="384644"/>
        <c:scaling>
          <c:orientation val="minMax"/>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461797"/>
        <c:crosses val="autoZero"/>
        <c:crossBetween val="midCat"/>
        <c:dispUnits/>
      </c:valAx>
      <c:valAx>
        <c:axId val="3461797"/>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384644"/>
        <c:crosses val="autoZero"/>
        <c:crossBetween val="midCat"/>
        <c:dispUnits/>
      </c:valAx>
      <c:spPr>
        <a:noFill/>
        <a:ln>
          <a:noFill/>
        </a:ln>
      </c:spPr>
    </c:plotArea>
    <c:legend>
      <c:legendPos val="r"/>
      <c:layout>
        <c:manualLayout>
          <c:xMode val="edge"/>
          <c:yMode val="edge"/>
          <c:x val="0.60725"/>
          <c:y val="0.1275"/>
          <c:w val="0.33575"/>
          <c:h val="0.061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Demand and Revenue, Mankiw Figure 15-2, Table 15-1</a:t>
            </a:r>
          </a:p>
        </c:rich>
      </c:tx>
      <c:layout/>
      <c:spPr>
        <a:noFill/>
        <a:ln>
          <a:noFill/>
        </a:ln>
      </c:spPr>
    </c:title>
    <c:plotArea>
      <c:layout>
        <c:manualLayout>
          <c:xMode val="edge"/>
          <c:yMode val="edge"/>
          <c:x val="0.04"/>
          <c:y val="0.08025"/>
          <c:w val="0.96"/>
          <c:h val="0.88175"/>
        </c:manualLayout>
      </c:layout>
      <c:scatterChart>
        <c:scatterStyle val="line"/>
        <c:varyColors val="0"/>
        <c:ser>
          <c:idx val="3"/>
          <c:order val="0"/>
          <c:tx>
            <c:v>Demand: P = AR</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'Monopoly Demand &amp; Revenue'!$AB$2:$AB$52</c:f>
              <c:numCache>
                <c:ptCount val="51"/>
                <c:pt idx="0">
                  <c:v>0</c:v>
                </c:pt>
                <c:pt idx="1">
                  <c:v>0.6</c:v>
                </c:pt>
                <c:pt idx="2">
                  <c:v>1.2</c:v>
                </c:pt>
                <c:pt idx="3">
                  <c:v>1.7999999999999998</c:v>
                </c:pt>
                <c:pt idx="4">
                  <c:v>2.4</c:v>
                </c:pt>
                <c:pt idx="5">
                  <c:v>3</c:v>
                </c:pt>
                <c:pt idx="6">
                  <c:v>3.6</c:v>
                </c:pt>
                <c:pt idx="7">
                  <c:v>4.2</c:v>
                </c:pt>
                <c:pt idx="8">
                  <c:v>4.8</c:v>
                </c:pt>
                <c:pt idx="9">
                  <c:v>5.3999999999999995</c:v>
                </c:pt>
                <c:pt idx="10">
                  <c:v>5.999999999999999</c:v>
                </c:pt>
                <c:pt idx="11">
                  <c:v>6.599999999999999</c:v>
                </c:pt>
                <c:pt idx="12">
                  <c:v>7.199999999999998</c:v>
                </c:pt>
                <c:pt idx="13">
                  <c:v>7.799999999999998</c:v>
                </c:pt>
                <c:pt idx="14">
                  <c:v>8.399999999999999</c:v>
                </c:pt>
                <c:pt idx="15">
                  <c:v>8.999999999999998</c:v>
                </c:pt>
                <c:pt idx="16">
                  <c:v>9.599999999999998</c:v>
                </c:pt>
                <c:pt idx="17">
                  <c:v>10.199999999999998</c:v>
                </c:pt>
                <c:pt idx="18">
                  <c:v>10.799999999999997</c:v>
                </c:pt>
                <c:pt idx="19">
                  <c:v>11.399999999999997</c:v>
                </c:pt>
                <c:pt idx="20">
                  <c:v>11.999999999999996</c:v>
                </c:pt>
                <c:pt idx="21">
                  <c:v>12.599999999999996</c:v>
                </c:pt>
                <c:pt idx="22">
                  <c:v>13.199999999999996</c:v>
                </c:pt>
                <c:pt idx="23">
                  <c:v>13.799999999999995</c:v>
                </c:pt>
                <c:pt idx="24">
                  <c:v>14.399999999999995</c:v>
                </c:pt>
                <c:pt idx="25">
                  <c:v>14.999999999999995</c:v>
                </c:pt>
                <c:pt idx="26">
                  <c:v>15.599999999999994</c:v>
                </c:pt>
                <c:pt idx="27">
                  <c:v>16.199999999999996</c:v>
                </c:pt>
                <c:pt idx="28">
                  <c:v>16.799999999999997</c:v>
                </c:pt>
                <c:pt idx="29">
                  <c:v>17.4</c:v>
                </c:pt>
                <c:pt idx="30">
                  <c:v>18</c:v>
                </c:pt>
                <c:pt idx="31">
                  <c:v>18.6</c:v>
                </c:pt>
                <c:pt idx="32">
                  <c:v>19.200000000000003</c:v>
                </c:pt>
                <c:pt idx="33">
                  <c:v>19.800000000000004</c:v>
                </c:pt>
                <c:pt idx="34">
                  <c:v>20.400000000000006</c:v>
                </c:pt>
                <c:pt idx="35">
                  <c:v>21.000000000000007</c:v>
                </c:pt>
                <c:pt idx="36">
                  <c:v>21.60000000000001</c:v>
                </c:pt>
                <c:pt idx="37">
                  <c:v>22.20000000000001</c:v>
                </c:pt>
                <c:pt idx="38">
                  <c:v>22.80000000000001</c:v>
                </c:pt>
                <c:pt idx="39">
                  <c:v>23.400000000000013</c:v>
                </c:pt>
                <c:pt idx="40">
                  <c:v>24.000000000000014</c:v>
                </c:pt>
                <c:pt idx="41">
                  <c:v>24.600000000000016</c:v>
                </c:pt>
                <c:pt idx="42">
                  <c:v>25.200000000000017</c:v>
                </c:pt>
                <c:pt idx="43">
                  <c:v>25.80000000000002</c:v>
                </c:pt>
                <c:pt idx="44">
                  <c:v>26.40000000000002</c:v>
                </c:pt>
                <c:pt idx="45">
                  <c:v>27.00000000000002</c:v>
                </c:pt>
                <c:pt idx="46">
                  <c:v>27.600000000000023</c:v>
                </c:pt>
                <c:pt idx="47">
                  <c:v>28.200000000000024</c:v>
                </c:pt>
                <c:pt idx="48">
                  <c:v>28.800000000000026</c:v>
                </c:pt>
                <c:pt idx="49">
                  <c:v>29.400000000000027</c:v>
                </c:pt>
                <c:pt idx="50">
                  <c:v>30.00000000000003</c:v>
                </c:pt>
              </c:numCache>
            </c:numRef>
          </c:xVal>
          <c:yVal>
            <c:numRef>
              <c:f>'Monopoly Demand &amp; Revenue'!$AC$2:$AC$52</c:f>
              <c:numCache>
                <c:ptCount val="51"/>
                <c:pt idx="0">
                  <c:v>200</c:v>
                </c:pt>
                <c:pt idx="1">
                  <c:v>197.6</c:v>
                </c:pt>
                <c:pt idx="2">
                  <c:v>195.2</c:v>
                </c:pt>
                <c:pt idx="3">
                  <c:v>192.8</c:v>
                </c:pt>
                <c:pt idx="4">
                  <c:v>190.4</c:v>
                </c:pt>
                <c:pt idx="5">
                  <c:v>188</c:v>
                </c:pt>
                <c:pt idx="6">
                  <c:v>185.6</c:v>
                </c:pt>
                <c:pt idx="7">
                  <c:v>183.2</c:v>
                </c:pt>
                <c:pt idx="8">
                  <c:v>180.8</c:v>
                </c:pt>
                <c:pt idx="9">
                  <c:v>178.4</c:v>
                </c:pt>
                <c:pt idx="10">
                  <c:v>176</c:v>
                </c:pt>
                <c:pt idx="11">
                  <c:v>173.6</c:v>
                </c:pt>
                <c:pt idx="12">
                  <c:v>171.20000000000002</c:v>
                </c:pt>
                <c:pt idx="13">
                  <c:v>168.8</c:v>
                </c:pt>
                <c:pt idx="14">
                  <c:v>166.4</c:v>
                </c:pt>
                <c:pt idx="15">
                  <c:v>164</c:v>
                </c:pt>
                <c:pt idx="16">
                  <c:v>161.60000000000002</c:v>
                </c:pt>
                <c:pt idx="17">
                  <c:v>159.20000000000002</c:v>
                </c:pt>
                <c:pt idx="18">
                  <c:v>156.8</c:v>
                </c:pt>
                <c:pt idx="19">
                  <c:v>154.4</c:v>
                </c:pt>
                <c:pt idx="20">
                  <c:v>152</c:v>
                </c:pt>
                <c:pt idx="21">
                  <c:v>149.60000000000002</c:v>
                </c:pt>
                <c:pt idx="22">
                  <c:v>147.20000000000002</c:v>
                </c:pt>
                <c:pt idx="23">
                  <c:v>144.8</c:v>
                </c:pt>
                <c:pt idx="24">
                  <c:v>142.40000000000003</c:v>
                </c:pt>
                <c:pt idx="25">
                  <c:v>140.00000000000003</c:v>
                </c:pt>
                <c:pt idx="26">
                  <c:v>137.60000000000002</c:v>
                </c:pt>
                <c:pt idx="27">
                  <c:v>135.20000000000002</c:v>
                </c:pt>
                <c:pt idx="28">
                  <c:v>132.8</c:v>
                </c:pt>
                <c:pt idx="29">
                  <c:v>130.4</c:v>
                </c:pt>
                <c:pt idx="30">
                  <c:v>128</c:v>
                </c:pt>
                <c:pt idx="31">
                  <c:v>125.6</c:v>
                </c:pt>
                <c:pt idx="32">
                  <c:v>123.19999999999999</c:v>
                </c:pt>
                <c:pt idx="33">
                  <c:v>120.79999999999998</c:v>
                </c:pt>
                <c:pt idx="34">
                  <c:v>118.39999999999998</c:v>
                </c:pt>
                <c:pt idx="35">
                  <c:v>115.99999999999997</c:v>
                </c:pt>
                <c:pt idx="36">
                  <c:v>113.59999999999997</c:v>
                </c:pt>
                <c:pt idx="37">
                  <c:v>111.19999999999996</c:v>
                </c:pt>
                <c:pt idx="38">
                  <c:v>108.79999999999995</c:v>
                </c:pt>
                <c:pt idx="39">
                  <c:v>106.39999999999995</c:v>
                </c:pt>
                <c:pt idx="40">
                  <c:v>103.99999999999994</c:v>
                </c:pt>
                <c:pt idx="41">
                  <c:v>101.59999999999994</c:v>
                </c:pt>
                <c:pt idx="42">
                  <c:v>99.19999999999993</c:v>
                </c:pt>
                <c:pt idx="43">
                  <c:v>96.79999999999993</c:v>
                </c:pt>
                <c:pt idx="44">
                  <c:v>94.39999999999992</c:v>
                </c:pt>
                <c:pt idx="45">
                  <c:v>91.99999999999991</c:v>
                </c:pt>
                <c:pt idx="46">
                  <c:v>89.59999999999991</c:v>
                </c:pt>
                <c:pt idx="47">
                  <c:v>87.1999999999999</c:v>
                </c:pt>
                <c:pt idx="48">
                  <c:v>84.7999999999999</c:v>
                </c:pt>
                <c:pt idx="49">
                  <c:v>82.39999999999989</c:v>
                </c:pt>
                <c:pt idx="50">
                  <c:v>79.99999999999989</c:v>
                </c:pt>
              </c:numCache>
            </c:numRef>
          </c:yVal>
          <c:smooth val="0"/>
        </c:ser>
        <c:ser>
          <c:idx val="0"/>
          <c:order val="1"/>
          <c:tx>
            <c:strRef>
              <c:f>'Monopoly Demand &amp; Revenue'!$AD$1</c:f>
              <c:strCache>
                <c:ptCount val="1"/>
                <c:pt idx="0">
                  <c:v>MR</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'Monopoly Demand &amp; Revenue'!$AB$2:$AB$52</c:f>
              <c:numCache>
                <c:ptCount val="51"/>
                <c:pt idx="0">
                  <c:v>0</c:v>
                </c:pt>
                <c:pt idx="1">
                  <c:v>0.6</c:v>
                </c:pt>
                <c:pt idx="2">
                  <c:v>1.2</c:v>
                </c:pt>
                <c:pt idx="3">
                  <c:v>1.7999999999999998</c:v>
                </c:pt>
                <c:pt idx="4">
                  <c:v>2.4</c:v>
                </c:pt>
                <c:pt idx="5">
                  <c:v>3</c:v>
                </c:pt>
                <c:pt idx="6">
                  <c:v>3.6</c:v>
                </c:pt>
                <c:pt idx="7">
                  <c:v>4.2</c:v>
                </c:pt>
                <c:pt idx="8">
                  <c:v>4.8</c:v>
                </c:pt>
                <c:pt idx="9">
                  <c:v>5.3999999999999995</c:v>
                </c:pt>
                <c:pt idx="10">
                  <c:v>5.999999999999999</c:v>
                </c:pt>
                <c:pt idx="11">
                  <c:v>6.599999999999999</c:v>
                </c:pt>
                <c:pt idx="12">
                  <c:v>7.199999999999998</c:v>
                </c:pt>
                <c:pt idx="13">
                  <c:v>7.799999999999998</c:v>
                </c:pt>
                <c:pt idx="14">
                  <c:v>8.399999999999999</c:v>
                </c:pt>
                <c:pt idx="15">
                  <c:v>8.999999999999998</c:v>
                </c:pt>
                <c:pt idx="16">
                  <c:v>9.599999999999998</c:v>
                </c:pt>
                <c:pt idx="17">
                  <c:v>10.199999999999998</c:v>
                </c:pt>
                <c:pt idx="18">
                  <c:v>10.799999999999997</c:v>
                </c:pt>
                <c:pt idx="19">
                  <c:v>11.399999999999997</c:v>
                </c:pt>
                <c:pt idx="20">
                  <c:v>11.999999999999996</c:v>
                </c:pt>
                <c:pt idx="21">
                  <c:v>12.599999999999996</c:v>
                </c:pt>
                <c:pt idx="22">
                  <c:v>13.199999999999996</c:v>
                </c:pt>
                <c:pt idx="23">
                  <c:v>13.799999999999995</c:v>
                </c:pt>
                <c:pt idx="24">
                  <c:v>14.399999999999995</c:v>
                </c:pt>
                <c:pt idx="25">
                  <c:v>14.999999999999995</c:v>
                </c:pt>
                <c:pt idx="26">
                  <c:v>15.599999999999994</c:v>
                </c:pt>
                <c:pt idx="27">
                  <c:v>16.199999999999996</c:v>
                </c:pt>
                <c:pt idx="28">
                  <c:v>16.799999999999997</c:v>
                </c:pt>
                <c:pt idx="29">
                  <c:v>17.4</c:v>
                </c:pt>
                <c:pt idx="30">
                  <c:v>18</c:v>
                </c:pt>
                <c:pt idx="31">
                  <c:v>18.6</c:v>
                </c:pt>
                <c:pt idx="32">
                  <c:v>19.200000000000003</c:v>
                </c:pt>
                <c:pt idx="33">
                  <c:v>19.800000000000004</c:v>
                </c:pt>
                <c:pt idx="34">
                  <c:v>20.400000000000006</c:v>
                </c:pt>
                <c:pt idx="35">
                  <c:v>21.000000000000007</c:v>
                </c:pt>
                <c:pt idx="36">
                  <c:v>21.60000000000001</c:v>
                </c:pt>
                <c:pt idx="37">
                  <c:v>22.20000000000001</c:v>
                </c:pt>
                <c:pt idx="38">
                  <c:v>22.80000000000001</c:v>
                </c:pt>
                <c:pt idx="39">
                  <c:v>23.400000000000013</c:v>
                </c:pt>
                <c:pt idx="40">
                  <c:v>24.000000000000014</c:v>
                </c:pt>
                <c:pt idx="41">
                  <c:v>24.600000000000016</c:v>
                </c:pt>
                <c:pt idx="42">
                  <c:v>25.200000000000017</c:v>
                </c:pt>
                <c:pt idx="43">
                  <c:v>25.80000000000002</c:v>
                </c:pt>
                <c:pt idx="44">
                  <c:v>26.40000000000002</c:v>
                </c:pt>
                <c:pt idx="45">
                  <c:v>27.00000000000002</c:v>
                </c:pt>
                <c:pt idx="46">
                  <c:v>27.600000000000023</c:v>
                </c:pt>
                <c:pt idx="47">
                  <c:v>28.200000000000024</c:v>
                </c:pt>
                <c:pt idx="48">
                  <c:v>28.800000000000026</c:v>
                </c:pt>
                <c:pt idx="49">
                  <c:v>29.400000000000027</c:v>
                </c:pt>
                <c:pt idx="50">
                  <c:v>30.00000000000003</c:v>
                </c:pt>
              </c:numCache>
            </c:numRef>
          </c:xVal>
          <c:yVal>
            <c:numRef>
              <c:f>'Monopoly Demand &amp; Revenue'!$AD$2:$AD$52</c:f>
              <c:numCache>
                <c:ptCount val="51"/>
                <c:pt idx="0">
                  <c:v>200</c:v>
                </c:pt>
                <c:pt idx="1">
                  <c:v>195.2</c:v>
                </c:pt>
                <c:pt idx="2">
                  <c:v>190.4</c:v>
                </c:pt>
                <c:pt idx="3">
                  <c:v>185.6</c:v>
                </c:pt>
                <c:pt idx="4">
                  <c:v>180.8</c:v>
                </c:pt>
                <c:pt idx="5">
                  <c:v>176</c:v>
                </c:pt>
                <c:pt idx="6">
                  <c:v>171.2</c:v>
                </c:pt>
                <c:pt idx="7">
                  <c:v>166.4</c:v>
                </c:pt>
                <c:pt idx="8">
                  <c:v>161.6</c:v>
                </c:pt>
                <c:pt idx="9">
                  <c:v>156.8</c:v>
                </c:pt>
                <c:pt idx="10">
                  <c:v>152</c:v>
                </c:pt>
                <c:pt idx="11">
                  <c:v>147.20000000000002</c:v>
                </c:pt>
                <c:pt idx="12">
                  <c:v>142.4</c:v>
                </c:pt>
                <c:pt idx="13">
                  <c:v>137.60000000000002</c:v>
                </c:pt>
                <c:pt idx="14">
                  <c:v>132.8</c:v>
                </c:pt>
                <c:pt idx="15">
                  <c:v>128</c:v>
                </c:pt>
                <c:pt idx="16">
                  <c:v>123.20000000000002</c:v>
                </c:pt>
                <c:pt idx="17">
                  <c:v>118.40000000000002</c:v>
                </c:pt>
                <c:pt idx="18">
                  <c:v>113.60000000000002</c:v>
                </c:pt>
                <c:pt idx="19">
                  <c:v>108.80000000000003</c:v>
                </c:pt>
                <c:pt idx="20">
                  <c:v>104.00000000000003</c:v>
                </c:pt>
                <c:pt idx="21">
                  <c:v>99.20000000000003</c:v>
                </c:pt>
                <c:pt idx="22">
                  <c:v>94.40000000000003</c:v>
                </c:pt>
                <c:pt idx="23">
                  <c:v>89.60000000000004</c:v>
                </c:pt>
                <c:pt idx="24">
                  <c:v>84.80000000000004</c:v>
                </c:pt>
                <c:pt idx="25">
                  <c:v>80.00000000000004</c:v>
                </c:pt>
                <c:pt idx="26">
                  <c:v>75.20000000000005</c:v>
                </c:pt>
                <c:pt idx="27">
                  <c:v>70.40000000000003</c:v>
                </c:pt>
                <c:pt idx="28">
                  <c:v>65.60000000000002</c:v>
                </c:pt>
                <c:pt idx="29">
                  <c:v>60.80000000000001</c:v>
                </c:pt>
                <c:pt idx="30">
                  <c:v>56</c:v>
                </c:pt>
                <c:pt idx="31">
                  <c:v>51.19999999999999</c:v>
                </c:pt>
                <c:pt idx="32">
                  <c:v>46.39999999999998</c:v>
                </c:pt>
                <c:pt idx="33">
                  <c:v>41.599999999999966</c:v>
                </c:pt>
                <c:pt idx="34">
                  <c:v>36.799999999999955</c:v>
                </c:pt>
                <c:pt idx="35">
                  <c:v>31.999999999999943</c:v>
                </c:pt>
                <c:pt idx="36">
                  <c:v>27.199999999999932</c:v>
                </c:pt>
                <c:pt idx="37">
                  <c:v>22.39999999999992</c:v>
                </c:pt>
                <c:pt idx="38">
                  <c:v>17.59999999999991</c:v>
                </c:pt>
                <c:pt idx="39">
                  <c:v>12.799999999999898</c:v>
                </c:pt>
                <c:pt idx="40">
                  <c:v>7.999999999999886</c:v>
                </c:pt>
                <c:pt idx="41">
                  <c:v>3.199999999999875</c:v>
                </c:pt>
                <c:pt idx="42">
                  <c:v>-1.6000000000001364</c:v>
                </c:pt>
                <c:pt idx="43">
                  <c:v>-6.400000000000148</c:v>
                </c:pt>
                <c:pt idx="44">
                  <c:v>-11.20000000000016</c:v>
                </c:pt>
                <c:pt idx="45">
                  <c:v>-16.00000000000017</c:v>
                </c:pt>
                <c:pt idx="46">
                  <c:v>-20.800000000000182</c:v>
                </c:pt>
                <c:pt idx="47">
                  <c:v>-25.600000000000193</c:v>
                </c:pt>
                <c:pt idx="48">
                  <c:v>-30.400000000000205</c:v>
                </c:pt>
                <c:pt idx="49">
                  <c:v>-35.200000000000216</c:v>
                </c:pt>
                <c:pt idx="50">
                  <c:v>-40.00000000000023</c:v>
                </c:pt>
              </c:numCache>
            </c:numRef>
          </c:yVal>
          <c:smooth val="0"/>
        </c:ser>
        <c:axId val="31156174"/>
        <c:axId val="11970111"/>
      </c:scatterChart>
      <c:valAx>
        <c:axId val="31156174"/>
        <c:scaling>
          <c:orientation val="minMax"/>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1970111"/>
        <c:crosses val="autoZero"/>
        <c:crossBetween val="midCat"/>
        <c:dispUnits/>
      </c:valAx>
      <c:valAx>
        <c:axId val="11970111"/>
        <c:scaling>
          <c:orientation val="minMax"/>
          <c:max val="250"/>
          <c:min val="-5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31156174"/>
        <c:crosses val="autoZero"/>
        <c:crossBetween val="midCat"/>
        <c:dispUnits/>
      </c:valAx>
      <c:spPr>
        <a:noFill/>
        <a:ln>
          <a:noFill/>
        </a:ln>
      </c:spPr>
    </c:plotArea>
    <c:legend>
      <c:legendPos val="r"/>
      <c:layout>
        <c:manualLayout>
          <c:xMode val="edge"/>
          <c:yMode val="edge"/>
          <c:x val="0.4645"/>
          <c:y val="0.15575"/>
          <c:w val="0.3325"/>
          <c:h val="0.065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885"/>
          <c:w val="0.956"/>
          <c:h val="0.87725"/>
        </c:manualLayout>
      </c:layout>
      <c:scatterChart>
        <c:scatterStyle val="line"/>
        <c:varyColors val="0"/>
        <c:ser>
          <c:idx val="3"/>
          <c:order val="0"/>
          <c:tx>
            <c:v>Demand: P = 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'Monopoly Demand &amp; Revenue (2)'!$AB$2:$AB$52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'Monopoly Demand &amp; Revenue (2)'!$AC$2:$AC$52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yVal>
          <c:smooth val="0"/>
        </c:ser>
        <c:ser>
          <c:idx val="0"/>
          <c:order val="1"/>
          <c:tx>
            <c:v>Revenue at Q</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'Monopoly Demand &amp; Revenue (2)'!$AB$2:$AB$52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'Monopoly Demand &amp; Revenue (2)'!$AE$2:$AE$52</c:f>
              <c:numCache>
                <c:ptCount val="51"/>
                <c:pt idx="0">
                  <c:v>150</c:v>
                </c:pt>
                <c:pt idx="1">
                  <c:v>150</c:v>
                </c:pt>
                <c:pt idx="2">
                  <c:v>150</c:v>
                </c:pt>
                <c:pt idx="3">
                  <c:v>150</c:v>
                </c:pt>
                <c:pt idx="4">
                  <c:v>150</c:v>
                </c:pt>
                <c:pt idx="5">
                  <c:v>150</c:v>
                </c:pt>
                <c:pt idx="6">
                  <c:v>150</c:v>
                </c:pt>
                <c:pt idx="7">
                  <c:v>150</c:v>
                </c:pt>
                <c:pt idx="8">
                  <c:v>150</c:v>
                </c:pt>
                <c:pt idx="9">
                  <c:v>150</c:v>
                </c:pt>
                <c:pt idx="10">
                  <c:v>150</c:v>
                </c:pt>
                <c:pt idx="11">
                  <c:v>150</c:v>
                </c:pt>
                <c:pt idx="12">
                  <c:v>150</c:v>
                </c:pt>
                <c:pt idx="13">
                  <c:v>-100000</c:v>
                </c:pt>
                <c:pt idx="14">
                  <c:v>-100000</c:v>
                </c:pt>
                <c:pt idx="15">
                  <c:v>-100000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yVal>
          <c:smooth val="0"/>
        </c:ser>
        <c:ser>
          <c:idx val="1"/>
          <c:order val="2"/>
          <c:tx>
            <c:v>Revenue at Q + 5</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'Monopoly Demand &amp; Revenue (2)'!$AB$2:$AB$52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'Monopoly Demand &amp; Revenue (2)'!$AF$2:$AF$52</c:f>
              <c:numCache>
                <c:ptCount val="51"/>
                <c:pt idx="0">
                  <c:v>130</c:v>
                </c:pt>
                <c:pt idx="1">
                  <c:v>130</c:v>
                </c:pt>
                <c:pt idx="2">
                  <c:v>130</c:v>
                </c:pt>
                <c:pt idx="3">
                  <c:v>130</c:v>
                </c:pt>
                <c:pt idx="4">
                  <c:v>130</c:v>
                </c:pt>
                <c:pt idx="5">
                  <c:v>130</c:v>
                </c:pt>
                <c:pt idx="6">
                  <c:v>130</c:v>
                </c:pt>
                <c:pt idx="7">
                  <c:v>130</c:v>
                </c:pt>
                <c:pt idx="8">
                  <c:v>130</c:v>
                </c:pt>
                <c:pt idx="9">
                  <c:v>130</c:v>
                </c:pt>
                <c:pt idx="10">
                  <c:v>130</c:v>
                </c:pt>
                <c:pt idx="11">
                  <c:v>130</c:v>
                </c:pt>
                <c:pt idx="12">
                  <c:v>130</c:v>
                </c:pt>
                <c:pt idx="13">
                  <c:v>130</c:v>
                </c:pt>
                <c:pt idx="14">
                  <c:v>130</c:v>
                </c:pt>
                <c:pt idx="15">
                  <c:v>130</c:v>
                </c:pt>
                <c:pt idx="16">
                  <c:v>130</c:v>
                </c:pt>
                <c:pt idx="17">
                  <c:v>130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yVal>
          <c:smooth val="0"/>
        </c:ser>
        <c:axId val="40622136"/>
        <c:axId val="30054905"/>
      </c:scatterChart>
      <c:valAx>
        <c:axId val="40622136"/>
        <c:scaling>
          <c:orientation val="minMax"/>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30054905"/>
        <c:crosses val="autoZero"/>
        <c:crossBetween val="midCat"/>
        <c:dispUnits/>
      </c:valAx>
      <c:valAx>
        <c:axId val="30054905"/>
        <c:scaling>
          <c:orientation val="minMax"/>
          <c:max val="20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40622136"/>
        <c:crosses val="autoZero"/>
        <c:crossBetween val="midCat"/>
        <c:dispUnits/>
      </c:valAx>
      <c:spPr>
        <a:noFill/>
        <a:ln>
          <a:noFill/>
        </a:ln>
      </c:spPr>
    </c:plotArea>
    <c:legend>
      <c:legendPos val="r"/>
      <c:layout>
        <c:manualLayout>
          <c:xMode val="edge"/>
          <c:yMode val="edge"/>
          <c:x val="0.56425"/>
          <c:y val="0.0945"/>
          <c:w val="0.41675"/>
          <c:h val="0.09"/>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Demand and Revenue, Mankiw Figure 15-2, Table 15-1</a:t>
            </a:r>
          </a:p>
        </c:rich>
      </c:tx>
      <c:layout/>
      <c:spPr>
        <a:noFill/>
        <a:ln>
          <a:noFill/>
        </a:ln>
      </c:spPr>
    </c:title>
    <c:plotArea>
      <c:layout>
        <c:manualLayout>
          <c:xMode val="edge"/>
          <c:yMode val="edge"/>
          <c:x val="0.044"/>
          <c:y val="0.08225"/>
          <c:w val="0.956"/>
          <c:h val="0.874"/>
        </c:manualLayout>
      </c:layout>
      <c:scatterChart>
        <c:scatterStyle val="line"/>
        <c:varyColors val="0"/>
        <c:ser>
          <c:idx val="3"/>
          <c:order val="0"/>
          <c:tx>
            <c:v>Demand: P = AR</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'Elasticity &amp; Marginal Revenue'!$AB$2:$AB$52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'Elasticity &amp; Marginal Revenue'!$AC$2:$AC$52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yVal>
          <c:smooth val="0"/>
        </c:ser>
        <c:ser>
          <c:idx val="0"/>
          <c:order val="1"/>
          <c:tx>
            <c:strRef>
              <c:f>'Elasticity &amp; Marginal Revenue'!$AD$1</c:f>
              <c:strCache>
                <c:ptCount val="1"/>
                <c:pt idx="0">
                  <c:v>MR</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'Elasticity &amp; Marginal Revenue'!$AB$2:$AB$52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'Elasticity &amp; Marginal Revenue'!$AD$2:$AD$52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yVal>
          <c:smooth val="0"/>
        </c:ser>
        <c:axId val="2058690"/>
        <c:axId val="18528211"/>
      </c:scatterChart>
      <c:valAx>
        <c:axId val="2058690"/>
        <c:scaling>
          <c:orientation val="minMax"/>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18528211"/>
        <c:crosses val="autoZero"/>
        <c:crossBetween val="midCat"/>
        <c:dispUnits/>
      </c:valAx>
      <c:valAx>
        <c:axId val="18528211"/>
        <c:scaling>
          <c:orientation val="minMax"/>
          <c:max val="250"/>
          <c:min val="-5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2058690"/>
        <c:crosses val="autoZero"/>
        <c:crossBetween val="midCat"/>
        <c:dispUnits/>
      </c:valAx>
      <c:spPr>
        <a:noFill/>
        <a:ln>
          <a:noFill/>
        </a:ln>
      </c:spPr>
    </c:plotArea>
    <c:legend>
      <c:legendPos val="r"/>
      <c:layout>
        <c:manualLayout>
          <c:xMode val="edge"/>
          <c:yMode val="edge"/>
          <c:x val="0.599"/>
          <c:y val="0.09325"/>
          <c:w val="0.28875"/>
          <c:h val="0.066"/>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Monopolist's Profit-Maximizing Quantity &amp; Price, Mankiw 15-4</a:t>
            </a:r>
          </a:p>
        </c:rich>
      </c:tx>
      <c:layout>
        <c:manualLayout>
          <c:xMode val="factor"/>
          <c:yMode val="factor"/>
          <c:x val="0"/>
          <c:y val="-0.01375"/>
        </c:manualLayout>
      </c:layout>
      <c:spPr>
        <a:noFill/>
        <a:ln>
          <a:noFill/>
        </a:ln>
      </c:spPr>
    </c:title>
    <c:plotArea>
      <c:layout>
        <c:manualLayout>
          <c:xMode val="edge"/>
          <c:yMode val="edge"/>
          <c:x val="0.04225"/>
          <c:y val="0.0595"/>
          <c:w val="0.95775"/>
          <c:h val="0.90075"/>
        </c:manualLayout>
      </c:layout>
      <c:scatterChart>
        <c:scatterStyle val="line"/>
        <c:varyColors val="0"/>
        <c:ser>
          <c:idx val="0"/>
          <c:order val="0"/>
          <c:tx>
            <c:v>Marginal Cost</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'Profit-Maximizing Quantity'!$AA$2:$AA$52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'Profit-Maximizing Quantity'!$AB$2:$AB$52</c:f>
              <c:numCache>
                <c:ptCount val="5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pt idx="21">
                  <c:v>20.5</c:v>
                </c:pt>
                <c:pt idx="22">
                  <c:v>21</c:v>
                </c:pt>
                <c:pt idx="23">
                  <c:v>21.5</c:v>
                </c:pt>
                <c:pt idx="24">
                  <c:v>22</c:v>
                </c:pt>
                <c:pt idx="25">
                  <c:v>22.5</c:v>
                </c:pt>
                <c:pt idx="26">
                  <c:v>23</c:v>
                </c:pt>
                <c:pt idx="27">
                  <c:v>23.5</c:v>
                </c:pt>
                <c:pt idx="28">
                  <c:v>24</c:v>
                </c:pt>
                <c:pt idx="29">
                  <c:v>24.5</c:v>
                </c:pt>
                <c:pt idx="30">
                  <c:v>25</c:v>
                </c:pt>
                <c:pt idx="31">
                  <c:v>25.5</c:v>
                </c:pt>
                <c:pt idx="32">
                  <c:v>26</c:v>
                </c:pt>
                <c:pt idx="33">
                  <c:v>26.5</c:v>
                </c:pt>
                <c:pt idx="34">
                  <c:v>27</c:v>
                </c:pt>
                <c:pt idx="35">
                  <c:v>27.5</c:v>
                </c:pt>
                <c:pt idx="36">
                  <c:v>28</c:v>
                </c:pt>
                <c:pt idx="37">
                  <c:v>28.5</c:v>
                </c:pt>
                <c:pt idx="38">
                  <c:v>29</c:v>
                </c:pt>
                <c:pt idx="39">
                  <c:v>29.5</c:v>
                </c:pt>
                <c:pt idx="40">
                  <c:v>30</c:v>
                </c:pt>
                <c:pt idx="41">
                  <c:v>30.5</c:v>
                </c:pt>
                <c:pt idx="42">
                  <c:v>31</c:v>
                </c:pt>
                <c:pt idx="43">
                  <c:v>31.5</c:v>
                </c:pt>
                <c:pt idx="44">
                  <c:v>32</c:v>
                </c:pt>
                <c:pt idx="45">
                  <c:v>32.5</c:v>
                </c:pt>
                <c:pt idx="46">
                  <c:v>33</c:v>
                </c:pt>
                <c:pt idx="47">
                  <c:v>33.5</c:v>
                </c:pt>
                <c:pt idx="48">
                  <c:v>34</c:v>
                </c:pt>
                <c:pt idx="49">
                  <c:v>34.5</c:v>
                </c:pt>
                <c:pt idx="50">
                  <c:v>35</c:v>
                </c:pt>
              </c:numCache>
            </c:numRef>
          </c:yVal>
          <c:smooth val="0"/>
        </c:ser>
        <c:ser>
          <c:idx val="1"/>
          <c:order val="1"/>
          <c:tx>
            <c:strRef>
              <c:f>'Profit-Maximizing Quantity'!$AC$1</c:f>
              <c:strCache>
                <c:ptCount val="1"/>
                <c:pt idx="0">
                  <c:v>ATC</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'Profit-Maximizing Quantity'!$AA$2:$AA$52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'Profit-Maximizing Quantity'!$AC$2:$AC$52</c:f>
              <c:numCache>
                <c:ptCount val="51"/>
                <c:pt idx="1">
                  <c:v>410.25</c:v>
                </c:pt>
                <c:pt idx="2">
                  <c:v>210.5</c:v>
                </c:pt>
                <c:pt idx="3">
                  <c:v>144.08333333333334</c:v>
                </c:pt>
                <c:pt idx="4">
                  <c:v>111</c:v>
                </c:pt>
                <c:pt idx="5">
                  <c:v>91.25</c:v>
                </c:pt>
                <c:pt idx="6">
                  <c:v>78.16666666666667</c:v>
                </c:pt>
                <c:pt idx="7">
                  <c:v>68.89285714285714</c:v>
                </c:pt>
                <c:pt idx="8">
                  <c:v>62</c:v>
                </c:pt>
                <c:pt idx="9">
                  <c:v>56.69444444444444</c:v>
                </c:pt>
                <c:pt idx="10">
                  <c:v>52.5</c:v>
                </c:pt>
                <c:pt idx="11">
                  <c:v>49.11363636363637</c:v>
                </c:pt>
                <c:pt idx="12">
                  <c:v>46.333333333333336</c:v>
                </c:pt>
                <c:pt idx="13">
                  <c:v>44.019230769230774</c:v>
                </c:pt>
                <c:pt idx="14">
                  <c:v>42.07142857142857</c:v>
                </c:pt>
                <c:pt idx="15">
                  <c:v>40.41666666666667</c:v>
                </c:pt>
                <c:pt idx="16">
                  <c:v>39</c:v>
                </c:pt>
                <c:pt idx="17">
                  <c:v>37.779411764705884</c:v>
                </c:pt>
                <c:pt idx="18">
                  <c:v>36.72222222222222</c:v>
                </c:pt>
                <c:pt idx="19">
                  <c:v>35.80263157894737</c:v>
                </c:pt>
                <c:pt idx="20">
                  <c:v>35</c:v>
                </c:pt>
                <c:pt idx="21">
                  <c:v>34.29761904761905</c:v>
                </c:pt>
                <c:pt idx="22">
                  <c:v>33.68181818181819</c:v>
                </c:pt>
                <c:pt idx="23">
                  <c:v>33.141304347826086</c:v>
                </c:pt>
                <c:pt idx="24">
                  <c:v>32.66666666666667</c:v>
                </c:pt>
                <c:pt idx="25">
                  <c:v>32.25</c:v>
                </c:pt>
                <c:pt idx="26">
                  <c:v>31.884615384615387</c:v>
                </c:pt>
                <c:pt idx="27">
                  <c:v>31.564814814814817</c:v>
                </c:pt>
                <c:pt idx="28">
                  <c:v>31.285714285714285</c:v>
                </c:pt>
                <c:pt idx="29">
                  <c:v>31.04310344827586</c:v>
                </c:pt>
                <c:pt idx="30">
                  <c:v>30.833333333333336</c:v>
                </c:pt>
                <c:pt idx="31">
                  <c:v>30.653225806451612</c:v>
                </c:pt>
                <c:pt idx="32">
                  <c:v>30.5</c:v>
                </c:pt>
                <c:pt idx="33">
                  <c:v>30.37121212121212</c:v>
                </c:pt>
                <c:pt idx="34">
                  <c:v>30.264705882352942</c:v>
                </c:pt>
                <c:pt idx="35">
                  <c:v>30.17857142857143</c:v>
                </c:pt>
                <c:pt idx="36">
                  <c:v>30.11111111111111</c:v>
                </c:pt>
                <c:pt idx="37">
                  <c:v>30.06081081081081</c:v>
                </c:pt>
                <c:pt idx="38">
                  <c:v>30.026315789473685</c:v>
                </c:pt>
                <c:pt idx="39">
                  <c:v>30.006410256410255</c:v>
                </c:pt>
                <c:pt idx="40">
                  <c:v>30</c:v>
                </c:pt>
                <c:pt idx="41">
                  <c:v>30.00609756097561</c:v>
                </c:pt>
                <c:pt idx="42">
                  <c:v>30.023809523809526</c:v>
                </c:pt>
                <c:pt idx="43">
                  <c:v>30.05232558139535</c:v>
                </c:pt>
                <c:pt idx="44">
                  <c:v>30.090909090909093</c:v>
                </c:pt>
                <c:pt idx="45">
                  <c:v>30.13888888888889</c:v>
                </c:pt>
                <c:pt idx="46">
                  <c:v>30.195652173913043</c:v>
                </c:pt>
                <c:pt idx="47">
                  <c:v>30.26063829787234</c:v>
                </c:pt>
                <c:pt idx="48">
                  <c:v>30.333333333333336</c:v>
                </c:pt>
                <c:pt idx="49">
                  <c:v>30.413265306122447</c:v>
                </c:pt>
                <c:pt idx="50">
                  <c:v>30.5</c:v>
                </c:pt>
              </c:numCache>
            </c:numRef>
          </c:yVal>
          <c:smooth val="0"/>
        </c:ser>
        <c:ser>
          <c:idx val="2"/>
          <c:order val="2"/>
          <c:tx>
            <c:v>Demand (P = AR)</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'Profit-Maximizing Quantity'!$AA$2:$AA$52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'Profit-Maximizing Quantity'!$AD$2:$AD$52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yVal>
          <c:smooth val="0"/>
        </c:ser>
        <c:ser>
          <c:idx val="3"/>
          <c:order val="3"/>
          <c:tx>
            <c:strRef>
              <c:f>'Profit-Maximizing Quantity'!$AE$1</c:f>
              <c:strCache>
                <c:ptCount val="1"/>
                <c:pt idx="0">
                  <c:v>MR</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'Profit-Maximizing Quantity'!$AA$2:$AA$52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'Profit-Maximizing Quantity'!$AE$2:$AE$52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yVal>
          <c:smooth val="0"/>
        </c:ser>
        <c:ser>
          <c:idx val="4"/>
          <c:order val="4"/>
          <c:tx>
            <c:strRef>
              <c:f>'Profit-Maximizing Quantity'!$AF$1</c:f>
              <c:strCache>
                <c:ptCount val="1"/>
                <c:pt idx="0">
                  <c:v>P &amp; Q</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'Profit-Maximizing Quantity'!$AA$2:$AA$52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xVal>
          <c:yVal>
            <c:numRef>
              <c:f>'Profit-Maximizing Quantity'!$AF$2:$AF$52</c:f>
              <c:numCache>
                <c:ptCount val="51"/>
                <c:pt idx="0">
                  <c:v>110.58823529411765</c:v>
                </c:pt>
                <c:pt idx="1">
                  <c:v>110.58823529411765</c:v>
                </c:pt>
                <c:pt idx="2">
                  <c:v>110.58823529411765</c:v>
                </c:pt>
                <c:pt idx="3">
                  <c:v>110.58823529411765</c:v>
                </c:pt>
                <c:pt idx="4">
                  <c:v>110.58823529411765</c:v>
                </c:pt>
                <c:pt idx="5">
                  <c:v>110.58823529411765</c:v>
                </c:pt>
                <c:pt idx="6">
                  <c:v>110.58823529411765</c:v>
                </c:pt>
                <c:pt idx="7">
                  <c:v>110.58823529411765</c:v>
                </c:pt>
                <c:pt idx="8">
                  <c:v>110.58823529411765</c:v>
                </c:pt>
                <c:pt idx="9">
                  <c:v>110.58823529411765</c:v>
                </c:pt>
                <c:pt idx="10">
                  <c:v>110.58823529411765</c:v>
                </c:pt>
                <c:pt idx="11">
                  <c:v>110.58823529411765</c:v>
                </c:pt>
                <c:pt idx="12">
                  <c:v>110.58823529411765</c:v>
                </c:pt>
                <c:pt idx="13">
                  <c:v>110.58823529411765</c:v>
                </c:pt>
                <c:pt idx="14">
                  <c:v>110.58823529411765</c:v>
                </c:pt>
                <c:pt idx="15">
                  <c:v>110.58823529411765</c:v>
                </c:pt>
                <c:pt idx="16">
                  <c:v>110.58823529411765</c:v>
                </c:pt>
                <c:pt idx="17">
                  <c:v>110.58823529411765</c:v>
                </c:pt>
                <c:pt idx="18">
                  <c:v>110.58823529411765</c:v>
                </c:pt>
                <c:pt idx="19">
                  <c:v>110.58823529411765</c:v>
                </c:pt>
                <c:pt idx="20">
                  <c:v>110.58823529411765</c:v>
                </c:pt>
                <c:pt idx="21">
                  <c:v>110.58823529411765</c:v>
                </c:pt>
                <c:pt idx="22">
                  <c:v>110.58823529411765</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yVal>
          <c:smooth val="0"/>
        </c:ser>
        <c:axId val="32536172"/>
        <c:axId val="24390093"/>
      </c:scatterChart>
      <c:valAx>
        <c:axId val="32536172"/>
        <c:scaling>
          <c:orientation val="minMax"/>
          <c:max val="50"/>
          <c:min val="0"/>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24390093"/>
        <c:crosses val="autoZero"/>
        <c:crossBetween val="midCat"/>
        <c:dispUnits/>
      </c:valAx>
      <c:valAx>
        <c:axId val="24390093"/>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32536172"/>
        <c:crosses val="autoZero"/>
        <c:crossBetween val="midCat"/>
        <c:dispUnits/>
      </c:valAx>
      <c:spPr>
        <a:noFill/>
        <a:ln>
          <a:noFill/>
        </a:ln>
      </c:spPr>
    </c:plotArea>
    <c:legend>
      <c:legendPos val="r"/>
      <c:layout>
        <c:manualLayout>
          <c:xMode val="edge"/>
          <c:yMode val="edge"/>
          <c:x val="0.37175"/>
          <c:y val="0.21"/>
          <c:w val="0.4125"/>
          <c:h val="0.160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Monopolist's Maximum Profit, Mankiw 15-5</a:t>
            </a:r>
          </a:p>
        </c:rich>
      </c:tx>
      <c:layout>
        <c:manualLayout>
          <c:xMode val="factor"/>
          <c:yMode val="factor"/>
          <c:x val="-0.00375"/>
          <c:y val="-0.012"/>
        </c:manualLayout>
      </c:layout>
      <c:spPr>
        <a:noFill/>
        <a:ln>
          <a:noFill/>
        </a:ln>
      </c:spPr>
    </c:title>
    <c:plotArea>
      <c:layout>
        <c:manualLayout>
          <c:xMode val="edge"/>
          <c:yMode val="edge"/>
          <c:x val="0.04225"/>
          <c:y val="0.03675"/>
          <c:w val="0.95775"/>
          <c:h val="0.936"/>
        </c:manualLayout>
      </c:layout>
      <c:areaChart>
        <c:grouping val="standard"/>
        <c:varyColors val="0"/>
        <c:ser>
          <c:idx val="4"/>
          <c:order val="4"/>
          <c:tx>
            <c:strRef>
              <c:f>'Monopolist''s Profit'!$AF$1</c:f>
              <c:strCache>
                <c:ptCount val="1"/>
                <c:pt idx="0">
                  <c:v>Profit</c:v>
                </c:pt>
              </c:strCache>
            </c:strRef>
          </c:tx>
          <c:extLst>
            <c:ext xmlns:c14="http://schemas.microsoft.com/office/drawing/2007/8/2/chart" uri="{6F2FDCE9-48DA-4B69-8628-5D25D57E5C99}">
              <c14:invertSolidFillFmt>
                <c14:spPr>
                  <a:solidFill>
                    <a:srgbClr val="000000"/>
                  </a:solidFill>
                </c14:spPr>
              </c14:invertSolidFillFmt>
            </c:ext>
          </c:extLst>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Profit'!$AF$2:$AF$52</c:f>
              <c:numCache>
                <c:ptCount val="51"/>
                <c:pt idx="0">
                  <c:v>110.58823529411765</c:v>
                </c:pt>
                <c:pt idx="1">
                  <c:v>110.58823529411765</c:v>
                </c:pt>
                <c:pt idx="2">
                  <c:v>110.58823529411765</c:v>
                </c:pt>
                <c:pt idx="3">
                  <c:v>110.58823529411765</c:v>
                </c:pt>
                <c:pt idx="4">
                  <c:v>110.58823529411765</c:v>
                </c:pt>
                <c:pt idx="5">
                  <c:v>110.58823529411765</c:v>
                </c:pt>
                <c:pt idx="6">
                  <c:v>110.58823529411765</c:v>
                </c:pt>
                <c:pt idx="7">
                  <c:v>110.58823529411765</c:v>
                </c:pt>
                <c:pt idx="8">
                  <c:v>110.58823529411765</c:v>
                </c:pt>
                <c:pt idx="9">
                  <c:v>110.58823529411765</c:v>
                </c:pt>
                <c:pt idx="10">
                  <c:v>110.58823529411765</c:v>
                </c:pt>
                <c:pt idx="11">
                  <c:v>110.58823529411765</c:v>
                </c:pt>
                <c:pt idx="12">
                  <c:v>110.58823529411765</c:v>
                </c:pt>
                <c:pt idx="13">
                  <c:v>110.58823529411765</c:v>
                </c:pt>
                <c:pt idx="14">
                  <c:v>110.58823529411765</c:v>
                </c:pt>
                <c:pt idx="15">
                  <c:v>110.58823529411765</c:v>
                </c:pt>
                <c:pt idx="16">
                  <c:v>110.58823529411765</c:v>
                </c:pt>
                <c:pt idx="17">
                  <c:v>110.58823529411765</c:v>
                </c:pt>
                <c:pt idx="18">
                  <c:v>110.58823529411765</c:v>
                </c:pt>
                <c:pt idx="19">
                  <c:v>110.58823529411765</c:v>
                </c:pt>
                <c:pt idx="20">
                  <c:v>110.58823529411765</c:v>
                </c:pt>
                <c:pt idx="21">
                  <c:v>110.58823529411765</c:v>
                </c:pt>
                <c:pt idx="22">
                  <c:v>110.58823529411765</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ser>
          <c:idx val="5"/>
          <c:order val="5"/>
          <c:tx>
            <c:strRef>
              <c:f>'Monopolist''s Profit'!$AG$1</c:f>
              <c:strCache>
                <c:ptCount val="1"/>
                <c:pt idx="0">
                  <c:v>Total Cost</c:v>
                </c:pt>
              </c:strCache>
            </c:strRef>
          </c:tx>
          <c:extLst>
            <c:ext xmlns:c14="http://schemas.microsoft.com/office/drawing/2007/8/2/chart" uri="{6F2FDCE9-48DA-4B69-8628-5D25D57E5C99}">
              <c14:invertSolidFillFmt>
                <c14:spPr>
                  <a:solidFill>
                    <a:srgbClr val="000000"/>
                  </a:solidFill>
                </c14:spPr>
              </c14:invertSolidFillFmt>
            </c:ext>
          </c:extLst>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Profit'!$AG$2:$AG$52</c:f>
              <c:numCache>
                <c:ptCount val="51"/>
                <c:pt idx="0">
                  <c:v>33.48297213622291</c:v>
                </c:pt>
                <c:pt idx="1">
                  <c:v>33.48297213622291</c:v>
                </c:pt>
                <c:pt idx="2">
                  <c:v>33.48297213622291</c:v>
                </c:pt>
                <c:pt idx="3">
                  <c:v>33.48297213622291</c:v>
                </c:pt>
                <c:pt idx="4">
                  <c:v>33.48297213622291</c:v>
                </c:pt>
                <c:pt idx="5">
                  <c:v>33.48297213622291</c:v>
                </c:pt>
                <c:pt idx="6">
                  <c:v>33.48297213622291</c:v>
                </c:pt>
                <c:pt idx="7">
                  <c:v>33.48297213622291</c:v>
                </c:pt>
                <c:pt idx="8">
                  <c:v>33.48297213622291</c:v>
                </c:pt>
                <c:pt idx="9">
                  <c:v>33.48297213622291</c:v>
                </c:pt>
                <c:pt idx="10">
                  <c:v>33.48297213622291</c:v>
                </c:pt>
                <c:pt idx="11">
                  <c:v>33.48297213622291</c:v>
                </c:pt>
                <c:pt idx="12">
                  <c:v>33.48297213622291</c:v>
                </c:pt>
                <c:pt idx="13">
                  <c:v>33.48297213622291</c:v>
                </c:pt>
                <c:pt idx="14">
                  <c:v>33.48297213622291</c:v>
                </c:pt>
                <c:pt idx="15">
                  <c:v>33.48297213622291</c:v>
                </c:pt>
                <c:pt idx="16">
                  <c:v>33.48297213622291</c:v>
                </c:pt>
                <c:pt idx="17">
                  <c:v>33.48297213622291</c:v>
                </c:pt>
                <c:pt idx="18">
                  <c:v>33.48297213622291</c:v>
                </c:pt>
                <c:pt idx="19">
                  <c:v>33.48297213622291</c:v>
                </c:pt>
                <c:pt idx="20">
                  <c:v>33.48297213622291</c:v>
                </c:pt>
                <c:pt idx="21">
                  <c:v>33.48297213622291</c:v>
                </c:pt>
                <c:pt idx="22">
                  <c:v>33.48297213622291</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er>
        <c:axId val="18184246"/>
        <c:axId val="29440487"/>
      </c:areaChart>
      <c:lineChart>
        <c:grouping val="standard"/>
        <c:varyColors val="0"/>
        <c:ser>
          <c:idx val="0"/>
          <c:order val="0"/>
          <c:tx>
            <c:v>Marginal Cost</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Profit'!$AB$2:$AB$52</c:f>
              <c:numCache>
                <c:ptCount val="5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pt idx="21">
                  <c:v>20.5</c:v>
                </c:pt>
                <c:pt idx="22">
                  <c:v>21</c:v>
                </c:pt>
                <c:pt idx="23">
                  <c:v>21.5</c:v>
                </c:pt>
                <c:pt idx="24">
                  <c:v>22</c:v>
                </c:pt>
                <c:pt idx="25">
                  <c:v>22.5</c:v>
                </c:pt>
                <c:pt idx="26">
                  <c:v>23</c:v>
                </c:pt>
                <c:pt idx="27">
                  <c:v>23.5</c:v>
                </c:pt>
                <c:pt idx="28">
                  <c:v>24</c:v>
                </c:pt>
                <c:pt idx="29">
                  <c:v>24.5</c:v>
                </c:pt>
                <c:pt idx="30">
                  <c:v>25</c:v>
                </c:pt>
                <c:pt idx="31">
                  <c:v>25.5</c:v>
                </c:pt>
                <c:pt idx="32">
                  <c:v>26</c:v>
                </c:pt>
                <c:pt idx="33">
                  <c:v>26.5</c:v>
                </c:pt>
                <c:pt idx="34">
                  <c:v>27</c:v>
                </c:pt>
                <c:pt idx="35">
                  <c:v>27.5</c:v>
                </c:pt>
                <c:pt idx="36">
                  <c:v>28</c:v>
                </c:pt>
                <c:pt idx="37">
                  <c:v>28.5</c:v>
                </c:pt>
                <c:pt idx="38">
                  <c:v>29</c:v>
                </c:pt>
                <c:pt idx="39">
                  <c:v>29.5</c:v>
                </c:pt>
                <c:pt idx="40">
                  <c:v>30</c:v>
                </c:pt>
                <c:pt idx="41">
                  <c:v>30.5</c:v>
                </c:pt>
                <c:pt idx="42">
                  <c:v>31</c:v>
                </c:pt>
                <c:pt idx="43">
                  <c:v>31.5</c:v>
                </c:pt>
                <c:pt idx="44">
                  <c:v>32</c:v>
                </c:pt>
                <c:pt idx="45">
                  <c:v>32.5</c:v>
                </c:pt>
                <c:pt idx="46">
                  <c:v>33</c:v>
                </c:pt>
                <c:pt idx="47">
                  <c:v>33.5</c:v>
                </c:pt>
                <c:pt idx="48">
                  <c:v>34</c:v>
                </c:pt>
                <c:pt idx="49">
                  <c:v>34.5</c:v>
                </c:pt>
                <c:pt idx="50">
                  <c:v>35</c:v>
                </c:pt>
              </c:numCache>
            </c:numRef>
          </c:val>
          <c:smooth val="0"/>
        </c:ser>
        <c:ser>
          <c:idx val="1"/>
          <c:order val="1"/>
          <c:tx>
            <c:strRef>
              <c:f>'Monopolist''s Profit'!$AC$1</c:f>
              <c:strCache>
                <c:ptCount val="1"/>
                <c:pt idx="0">
                  <c:v>ATC</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Profit'!$AC$2:$AC$52</c:f>
              <c:numCache>
                <c:ptCount val="51"/>
                <c:pt idx="1">
                  <c:v>410.25</c:v>
                </c:pt>
                <c:pt idx="2">
                  <c:v>210.5</c:v>
                </c:pt>
                <c:pt idx="3">
                  <c:v>144.08333333333334</c:v>
                </c:pt>
                <c:pt idx="4">
                  <c:v>111</c:v>
                </c:pt>
                <c:pt idx="5">
                  <c:v>91.25</c:v>
                </c:pt>
                <c:pt idx="6">
                  <c:v>78.16666666666667</c:v>
                </c:pt>
                <c:pt idx="7">
                  <c:v>68.89285714285714</c:v>
                </c:pt>
                <c:pt idx="8">
                  <c:v>62</c:v>
                </c:pt>
                <c:pt idx="9">
                  <c:v>56.69444444444444</c:v>
                </c:pt>
                <c:pt idx="10">
                  <c:v>52.5</c:v>
                </c:pt>
                <c:pt idx="11">
                  <c:v>49.11363636363637</c:v>
                </c:pt>
                <c:pt idx="12">
                  <c:v>46.333333333333336</c:v>
                </c:pt>
                <c:pt idx="13">
                  <c:v>44.019230769230774</c:v>
                </c:pt>
                <c:pt idx="14">
                  <c:v>42.07142857142857</c:v>
                </c:pt>
                <c:pt idx="15">
                  <c:v>40.41666666666667</c:v>
                </c:pt>
                <c:pt idx="16">
                  <c:v>39</c:v>
                </c:pt>
                <c:pt idx="17">
                  <c:v>37.779411764705884</c:v>
                </c:pt>
                <c:pt idx="18">
                  <c:v>36.72222222222222</c:v>
                </c:pt>
                <c:pt idx="19">
                  <c:v>35.80263157894737</c:v>
                </c:pt>
                <c:pt idx="20">
                  <c:v>35</c:v>
                </c:pt>
                <c:pt idx="21">
                  <c:v>34.29761904761905</c:v>
                </c:pt>
                <c:pt idx="22">
                  <c:v>33.68181818181819</c:v>
                </c:pt>
                <c:pt idx="23">
                  <c:v>33.141304347826086</c:v>
                </c:pt>
                <c:pt idx="24">
                  <c:v>32.66666666666667</c:v>
                </c:pt>
                <c:pt idx="25">
                  <c:v>32.25</c:v>
                </c:pt>
                <c:pt idx="26">
                  <c:v>31.884615384615387</c:v>
                </c:pt>
                <c:pt idx="27">
                  <c:v>31.564814814814817</c:v>
                </c:pt>
                <c:pt idx="28">
                  <c:v>31.285714285714285</c:v>
                </c:pt>
                <c:pt idx="29">
                  <c:v>31.04310344827586</c:v>
                </c:pt>
                <c:pt idx="30">
                  <c:v>30.833333333333336</c:v>
                </c:pt>
                <c:pt idx="31">
                  <c:v>30.653225806451612</c:v>
                </c:pt>
                <c:pt idx="32">
                  <c:v>30.5</c:v>
                </c:pt>
                <c:pt idx="33">
                  <c:v>30.37121212121212</c:v>
                </c:pt>
                <c:pt idx="34">
                  <c:v>30.264705882352942</c:v>
                </c:pt>
                <c:pt idx="35">
                  <c:v>30.17857142857143</c:v>
                </c:pt>
                <c:pt idx="36">
                  <c:v>30.11111111111111</c:v>
                </c:pt>
                <c:pt idx="37">
                  <c:v>30.06081081081081</c:v>
                </c:pt>
                <c:pt idx="38">
                  <c:v>30.026315789473685</c:v>
                </c:pt>
                <c:pt idx="39">
                  <c:v>30.006410256410255</c:v>
                </c:pt>
                <c:pt idx="40">
                  <c:v>30</c:v>
                </c:pt>
                <c:pt idx="41">
                  <c:v>30.00609756097561</c:v>
                </c:pt>
                <c:pt idx="42">
                  <c:v>30.023809523809526</c:v>
                </c:pt>
                <c:pt idx="43">
                  <c:v>30.05232558139535</c:v>
                </c:pt>
                <c:pt idx="44">
                  <c:v>30.090909090909093</c:v>
                </c:pt>
                <c:pt idx="45">
                  <c:v>30.13888888888889</c:v>
                </c:pt>
                <c:pt idx="46">
                  <c:v>30.195652173913043</c:v>
                </c:pt>
                <c:pt idx="47">
                  <c:v>30.26063829787234</c:v>
                </c:pt>
                <c:pt idx="48">
                  <c:v>30.333333333333336</c:v>
                </c:pt>
                <c:pt idx="49">
                  <c:v>30.413265306122447</c:v>
                </c:pt>
                <c:pt idx="50">
                  <c:v>30.5</c:v>
                </c:pt>
              </c:numCache>
            </c:numRef>
          </c:val>
          <c:smooth val="0"/>
        </c:ser>
        <c:ser>
          <c:idx val="2"/>
          <c:order val="2"/>
          <c:tx>
            <c:v>Demand (P = AR)</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Profit'!$AD$2:$AD$52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mooth val="0"/>
        </c:ser>
        <c:ser>
          <c:idx val="3"/>
          <c:order val="3"/>
          <c:tx>
            <c:strRef>
              <c:f>'Monopolist''s Profit'!$AE$1</c:f>
              <c:strCache>
                <c:ptCount val="1"/>
                <c:pt idx="0">
                  <c:v>MR</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'Monopolist''s Profit'!$AA$2:$AA$52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'Monopolist''s Profit'!$AE$2:$AE$52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val>
          <c:smooth val="0"/>
        </c:ser>
        <c:axId val="18184246"/>
        <c:axId val="29440487"/>
      </c:lineChart>
      <c:catAx>
        <c:axId val="18184246"/>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a:t>
                </a:r>
              </a:p>
            </c:rich>
          </c:tx>
          <c:layout/>
          <c:overlay val="0"/>
          <c:spPr>
            <a:noFill/>
            <a:ln>
              <a:noFill/>
            </a:ln>
          </c:spPr>
        </c:title>
        <c:delete val="0"/>
        <c:numFmt formatCode="General" sourceLinked="1"/>
        <c:majorTickMark val="out"/>
        <c:minorTickMark val="none"/>
        <c:tickLblPos val="nextTo"/>
        <c:crossAx val="29440487"/>
        <c:crosses val="autoZero"/>
        <c:auto val="1"/>
        <c:lblOffset val="100"/>
        <c:tickLblSkip val="5"/>
        <c:tickMarkSkip val="5"/>
        <c:noMultiLvlLbl val="0"/>
      </c:catAx>
      <c:valAx>
        <c:axId val="29440487"/>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18184246"/>
        <c:crossesAt val="1"/>
        <c:crossBetween val="midCat"/>
        <c:dispUnits/>
      </c:valAx>
      <c:spPr>
        <a:noFill/>
        <a:ln>
          <a:noFill/>
        </a:ln>
      </c:spPr>
    </c:plotArea>
    <c:legend>
      <c:legendPos val="r"/>
      <c:layout>
        <c:manualLayout>
          <c:xMode val="edge"/>
          <c:yMode val="edge"/>
          <c:x val="0.57425"/>
          <c:y val="0.13375"/>
          <c:w val="0.366"/>
          <c:h val="0.197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Times New Roman"/>
                <a:ea typeface="Times New Roman"/>
                <a:cs typeface="Times New Roman"/>
              </a:rPr>
              <a:t>Monopoly vs. Competition, Mankiw 15-6</a:t>
            </a:r>
          </a:p>
        </c:rich>
      </c:tx>
      <c:layout>
        <c:manualLayout>
          <c:xMode val="factor"/>
          <c:yMode val="factor"/>
          <c:x val="0.00175"/>
          <c:y val="-0.01975"/>
        </c:manualLayout>
      </c:layout>
      <c:spPr>
        <a:noFill/>
        <a:ln>
          <a:noFill/>
        </a:ln>
      </c:spPr>
    </c:title>
    <c:plotArea>
      <c:layout>
        <c:manualLayout>
          <c:xMode val="edge"/>
          <c:yMode val="edge"/>
          <c:x val="0.044"/>
          <c:y val="0.03175"/>
          <c:w val="0.956"/>
          <c:h val="0.93025"/>
        </c:manualLayout>
      </c:layout>
      <c:lineChart>
        <c:grouping val="standard"/>
        <c:varyColors val="0"/>
        <c:ser>
          <c:idx val="0"/>
          <c:order val="0"/>
          <c:tx>
            <c:v>Marginal Cost</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'Pharmaceutical Market'!$AA$2:$AA$52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'Pharmaceutical Market'!$AB$2:$AB$52</c:f>
              <c:numCache>
                <c:ptCount val="51"/>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numCache>
            </c:numRef>
          </c:val>
          <c:smooth val="0"/>
        </c:ser>
        <c:ser>
          <c:idx val="2"/>
          <c:order val="1"/>
          <c:tx>
            <c:v>Demand (P = 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'Pharmaceutical Market'!$AA$2:$AA$52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'Pharmaceutical Market'!$AC$2:$AC$52</c:f>
              <c:numCache>
                <c:ptCount val="51"/>
                <c:pt idx="0">
                  <c:v>200</c:v>
                </c:pt>
                <c:pt idx="1">
                  <c:v>196</c:v>
                </c:pt>
                <c:pt idx="2">
                  <c:v>192</c:v>
                </c:pt>
                <c:pt idx="3">
                  <c:v>188</c:v>
                </c:pt>
                <c:pt idx="4">
                  <c:v>184</c:v>
                </c:pt>
                <c:pt idx="5">
                  <c:v>180</c:v>
                </c:pt>
                <c:pt idx="6">
                  <c:v>176</c:v>
                </c:pt>
                <c:pt idx="7">
                  <c:v>172</c:v>
                </c:pt>
                <c:pt idx="8">
                  <c:v>168</c:v>
                </c:pt>
                <c:pt idx="9">
                  <c:v>164</c:v>
                </c:pt>
                <c:pt idx="10">
                  <c:v>160</c:v>
                </c:pt>
                <c:pt idx="11">
                  <c:v>156</c:v>
                </c:pt>
                <c:pt idx="12">
                  <c:v>152</c:v>
                </c:pt>
                <c:pt idx="13">
                  <c:v>148</c:v>
                </c:pt>
                <c:pt idx="14">
                  <c:v>144</c:v>
                </c:pt>
                <c:pt idx="15">
                  <c:v>140</c:v>
                </c:pt>
                <c:pt idx="16">
                  <c:v>136</c:v>
                </c:pt>
                <c:pt idx="17">
                  <c:v>132</c:v>
                </c:pt>
                <c:pt idx="18">
                  <c:v>128</c:v>
                </c:pt>
                <c:pt idx="19">
                  <c:v>124</c:v>
                </c:pt>
                <c:pt idx="20">
                  <c:v>120</c:v>
                </c:pt>
                <c:pt idx="21">
                  <c:v>116</c:v>
                </c:pt>
                <c:pt idx="22">
                  <c:v>112</c:v>
                </c:pt>
                <c:pt idx="23">
                  <c:v>108</c:v>
                </c:pt>
                <c:pt idx="24">
                  <c:v>104</c:v>
                </c:pt>
                <c:pt idx="25">
                  <c:v>100</c:v>
                </c:pt>
                <c:pt idx="26">
                  <c:v>96</c:v>
                </c:pt>
                <c:pt idx="27">
                  <c:v>92</c:v>
                </c:pt>
                <c:pt idx="28">
                  <c:v>88</c:v>
                </c:pt>
                <c:pt idx="29">
                  <c:v>84</c:v>
                </c:pt>
                <c:pt idx="30">
                  <c:v>80</c:v>
                </c:pt>
                <c:pt idx="31">
                  <c:v>76</c:v>
                </c:pt>
                <c:pt idx="32">
                  <c:v>72</c:v>
                </c:pt>
                <c:pt idx="33">
                  <c:v>68</c:v>
                </c:pt>
                <c:pt idx="34">
                  <c:v>64</c:v>
                </c:pt>
                <c:pt idx="35">
                  <c:v>60</c:v>
                </c:pt>
                <c:pt idx="36">
                  <c:v>56</c:v>
                </c:pt>
                <c:pt idx="37">
                  <c:v>52</c:v>
                </c:pt>
                <c:pt idx="38">
                  <c:v>48</c:v>
                </c:pt>
                <c:pt idx="39">
                  <c:v>44</c:v>
                </c:pt>
                <c:pt idx="40">
                  <c:v>40</c:v>
                </c:pt>
                <c:pt idx="41">
                  <c:v>36</c:v>
                </c:pt>
                <c:pt idx="42">
                  <c:v>32</c:v>
                </c:pt>
                <c:pt idx="43">
                  <c:v>28</c:v>
                </c:pt>
                <c:pt idx="44">
                  <c:v>24</c:v>
                </c:pt>
                <c:pt idx="45">
                  <c:v>20</c:v>
                </c:pt>
                <c:pt idx="46">
                  <c:v>16</c:v>
                </c:pt>
                <c:pt idx="47">
                  <c:v>12</c:v>
                </c:pt>
                <c:pt idx="48">
                  <c:v>8</c:v>
                </c:pt>
                <c:pt idx="49">
                  <c:v>4</c:v>
                </c:pt>
                <c:pt idx="50">
                  <c:v>0</c:v>
                </c:pt>
              </c:numCache>
            </c:numRef>
          </c:val>
          <c:smooth val="0"/>
        </c:ser>
        <c:ser>
          <c:idx val="3"/>
          <c:order val="2"/>
          <c:tx>
            <c:strRef>
              <c:f>'Pharmaceutical Market'!$AD$1</c:f>
              <c:strCache>
                <c:ptCount val="1"/>
                <c:pt idx="0">
                  <c:v>MR</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'Pharmaceutical Market'!$AA$2:$AA$52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'Pharmaceutical Market'!$AD$2:$AD$52</c:f>
              <c:numCache>
                <c:ptCount val="51"/>
                <c:pt idx="0">
                  <c:v>200</c:v>
                </c:pt>
                <c:pt idx="1">
                  <c:v>192</c:v>
                </c:pt>
                <c:pt idx="2">
                  <c:v>184</c:v>
                </c:pt>
                <c:pt idx="3">
                  <c:v>176</c:v>
                </c:pt>
                <c:pt idx="4">
                  <c:v>168</c:v>
                </c:pt>
                <c:pt idx="5">
                  <c:v>160</c:v>
                </c:pt>
                <c:pt idx="6">
                  <c:v>152</c:v>
                </c:pt>
                <c:pt idx="7">
                  <c:v>144</c:v>
                </c:pt>
                <c:pt idx="8">
                  <c:v>136</c:v>
                </c:pt>
                <c:pt idx="9">
                  <c:v>128</c:v>
                </c:pt>
                <c:pt idx="10">
                  <c:v>120</c:v>
                </c:pt>
                <c:pt idx="11">
                  <c:v>112</c:v>
                </c:pt>
                <c:pt idx="12">
                  <c:v>104</c:v>
                </c:pt>
                <c:pt idx="13">
                  <c:v>96</c:v>
                </c:pt>
                <c:pt idx="14">
                  <c:v>88</c:v>
                </c:pt>
                <c:pt idx="15">
                  <c:v>80</c:v>
                </c:pt>
                <c:pt idx="16">
                  <c:v>72</c:v>
                </c:pt>
                <c:pt idx="17">
                  <c:v>64</c:v>
                </c:pt>
                <c:pt idx="18">
                  <c:v>56</c:v>
                </c:pt>
                <c:pt idx="19">
                  <c:v>48</c:v>
                </c:pt>
                <c:pt idx="20">
                  <c:v>40</c:v>
                </c:pt>
                <c:pt idx="21">
                  <c:v>32</c:v>
                </c:pt>
                <c:pt idx="22">
                  <c:v>24</c:v>
                </c:pt>
                <c:pt idx="23">
                  <c:v>16</c:v>
                </c:pt>
                <c:pt idx="24">
                  <c:v>8</c:v>
                </c:pt>
                <c:pt idx="25">
                  <c:v>0</c:v>
                </c:pt>
                <c:pt idx="26">
                  <c:v>-8</c:v>
                </c:pt>
                <c:pt idx="27">
                  <c:v>-16</c:v>
                </c:pt>
                <c:pt idx="28">
                  <c:v>-24</c:v>
                </c:pt>
                <c:pt idx="29">
                  <c:v>-32</c:v>
                </c:pt>
                <c:pt idx="30">
                  <c:v>-40</c:v>
                </c:pt>
                <c:pt idx="31">
                  <c:v>-48</c:v>
                </c:pt>
                <c:pt idx="32">
                  <c:v>-56</c:v>
                </c:pt>
                <c:pt idx="33">
                  <c:v>-64</c:v>
                </c:pt>
                <c:pt idx="34">
                  <c:v>-72</c:v>
                </c:pt>
                <c:pt idx="35">
                  <c:v>-80</c:v>
                </c:pt>
                <c:pt idx="36">
                  <c:v>-88</c:v>
                </c:pt>
                <c:pt idx="37">
                  <c:v>-96</c:v>
                </c:pt>
                <c:pt idx="38">
                  <c:v>-104</c:v>
                </c:pt>
                <c:pt idx="39">
                  <c:v>-112</c:v>
                </c:pt>
                <c:pt idx="40">
                  <c:v>-120</c:v>
                </c:pt>
                <c:pt idx="41">
                  <c:v>-128</c:v>
                </c:pt>
                <c:pt idx="42">
                  <c:v>-136</c:v>
                </c:pt>
                <c:pt idx="43">
                  <c:v>-144</c:v>
                </c:pt>
                <c:pt idx="44">
                  <c:v>-152</c:v>
                </c:pt>
                <c:pt idx="45">
                  <c:v>-160</c:v>
                </c:pt>
                <c:pt idx="46">
                  <c:v>-168</c:v>
                </c:pt>
                <c:pt idx="47">
                  <c:v>-176</c:v>
                </c:pt>
                <c:pt idx="48">
                  <c:v>-184</c:v>
                </c:pt>
                <c:pt idx="49">
                  <c:v>-192</c:v>
                </c:pt>
                <c:pt idx="50">
                  <c:v>-200</c:v>
                </c:pt>
              </c:numCache>
            </c:numRef>
          </c:val>
          <c:smooth val="0"/>
        </c:ser>
        <c:ser>
          <c:idx val="4"/>
          <c:order val="3"/>
          <c:tx>
            <c:v>Monopolist's P &amp; Q</c:v>
          </c:tx>
          <c:extLst>
            <c:ext xmlns:c14="http://schemas.microsoft.com/office/drawing/2007/8/2/chart" uri="{6F2FDCE9-48DA-4B69-8628-5D25D57E5C99}">
              <c14:invertSolidFillFmt>
                <c14:spPr>
                  <a:solidFill>
                    <a:srgbClr val="000000"/>
                  </a:solidFill>
                </c14:spPr>
              </c14:invertSolidFillFmt>
            </c:ext>
          </c:extLst>
          <c:marker>
            <c:symbol val="none"/>
          </c:marker>
          <c:cat>
            <c:numRef>
              <c:f>'Pharmaceutical Market'!$AA$2:$AA$52</c:f>
              <c:numCache>
                <c:ptCount val="5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numCache>
            </c:numRef>
          </c:cat>
          <c:val>
            <c:numRef>
              <c:f>'Pharmaceutical Market'!$AE$2:$AE$52</c:f>
              <c:numCache>
                <c:ptCount val="51"/>
                <c:pt idx="0">
                  <c:v>140</c:v>
                </c:pt>
                <c:pt idx="1">
                  <c:v>140</c:v>
                </c:pt>
                <c:pt idx="2">
                  <c:v>140</c:v>
                </c:pt>
                <c:pt idx="3">
                  <c:v>140</c:v>
                </c:pt>
                <c:pt idx="4">
                  <c:v>140</c:v>
                </c:pt>
                <c:pt idx="5">
                  <c:v>140</c:v>
                </c:pt>
                <c:pt idx="6">
                  <c:v>140</c:v>
                </c:pt>
                <c:pt idx="7">
                  <c:v>140</c:v>
                </c:pt>
                <c:pt idx="8">
                  <c:v>140</c:v>
                </c:pt>
                <c:pt idx="9">
                  <c:v>140</c:v>
                </c:pt>
                <c:pt idx="10">
                  <c:v>140</c:v>
                </c:pt>
                <c:pt idx="11">
                  <c:v>140</c:v>
                </c:pt>
                <c:pt idx="12">
                  <c:v>140</c:v>
                </c:pt>
                <c:pt idx="13">
                  <c:v>140</c:v>
                </c:pt>
                <c:pt idx="14">
                  <c:v>140</c:v>
                </c:pt>
                <c:pt idx="15">
                  <c:v>140</c:v>
                </c:pt>
                <c:pt idx="16">
                  <c:v>-100000</c:v>
                </c:pt>
                <c:pt idx="17">
                  <c:v>-100000</c:v>
                </c:pt>
                <c:pt idx="18">
                  <c:v>-100000</c:v>
                </c:pt>
                <c:pt idx="19">
                  <c:v>-100000</c:v>
                </c:pt>
                <c:pt idx="20">
                  <c:v>-100000</c:v>
                </c:pt>
                <c:pt idx="21">
                  <c:v>-100000</c:v>
                </c:pt>
                <c:pt idx="22">
                  <c:v>-100000</c:v>
                </c:pt>
                <c:pt idx="23">
                  <c:v>-100000</c:v>
                </c:pt>
                <c:pt idx="24">
                  <c:v>-100000</c:v>
                </c:pt>
                <c:pt idx="25">
                  <c:v>-100000</c:v>
                </c:pt>
                <c:pt idx="26">
                  <c:v>-100000</c:v>
                </c:pt>
                <c:pt idx="27">
                  <c:v>-100000</c:v>
                </c:pt>
                <c:pt idx="28">
                  <c:v>-100000</c:v>
                </c:pt>
                <c:pt idx="29">
                  <c:v>-100000</c:v>
                </c:pt>
                <c:pt idx="30">
                  <c:v>-100000</c:v>
                </c:pt>
                <c:pt idx="31">
                  <c:v>-100000</c:v>
                </c:pt>
                <c:pt idx="32">
                  <c:v>-100000</c:v>
                </c:pt>
                <c:pt idx="33">
                  <c:v>-100000</c:v>
                </c:pt>
                <c:pt idx="34">
                  <c:v>-100000</c:v>
                </c:pt>
                <c:pt idx="35">
                  <c:v>-100000</c:v>
                </c:pt>
                <c:pt idx="36">
                  <c:v>-100000</c:v>
                </c:pt>
                <c:pt idx="37">
                  <c:v>-100000</c:v>
                </c:pt>
                <c:pt idx="38">
                  <c:v>-100000</c:v>
                </c:pt>
                <c:pt idx="39">
                  <c:v>-100000</c:v>
                </c:pt>
                <c:pt idx="40">
                  <c:v>-100000</c:v>
                </c:pt>
                <c:pt idx="41">
                  <c:v>-100000</c:v>
                </c:pt>
                <c:pt idx="42">
                  <c:v>-100000</c:v>
                </c:pt>
                <c:pt idx="43">
                  <c:v>-100000</c:v>
                </c:pt>
                <c:pt idx="44">
                  <c:v>-100000</c:v>
                </c:pt>
                <c:pt idx="45">
                  <c:v>-100000</c:v>
                </c:pt>
                <c:pt idx="46">
                  <c:v>-100000</c:v>
                </c:pt>
                <c:pt idx="47">
                  <c:v>-100000</c:v>
                </c:pt>
                <c:pt idx="48">
                  <c:v>-100000</c:v>
                </c:pt>
                <c:pt idx="49">
                  <c:v>-100000</c:v>
                </c:pt>
                <c:pt idx="50">
                  <c:v>-100000</c:v>
                </c:pt>
              </c:numCache>
            </c:numRef>
          </c:val>
          <c:smooth val="0"/>
        </c:ser>
        <c:marker val="1"/>
        <c:axId val="63637792"/>
        <c:axId val="35869217"/>
      </c:lineChart>
      <c:catAx>
        <c:axId val="63637792"/>
        <c:scaling>
          <c:orientation val="minMax"/>
        </c:scaling>
        <c:axPos val="b"/>
        <c:title>
          <c:tx>
            <c:rich>
              <a:bodyPr vert="horz" rot="0" anchor="ctr"/>
              <a:lstStyle/>
              <a:p>
                <a:pPr algn="ctr">
                  <a:defRPr/>
                </a:pPr>
                <a:r>
                  <a:rPr lang="en-US" cap="none" sz="1100" b="1" i="0" u="none" baseline="0">
                    <a:latin typeface="Times New Roman"/>
                    <a:ea typeface="Times New Roman"/>
                    <a:cs typeface="Times New Roman"/>
                  </a:rPr>
                  <a:t>Quantity of Drug</a:t>
                </a:r>
              </a:p>
            </c:rich>
          </c:tx>
          <c:layout/>
          <c:overlay val="0"/>
          <c:spPr>
            <a:noFill/>
            <a:ln>
              <a:noFill/>
            </a:ln>
          </c:spPr>
        </c:title>
        <c:delete val="0"/>
        <c:numFmt formatCode="General" sourceLinked="1"/>
        <c:majorTickMark val="out"/>
        <c:minorTickMark val="none"/>
        <c:tickLblPos val="nextTo"/>
        <c:crossAx val="35869217"/>
        <c:crosses val="autoZero"/>
        <c:auto val="1"/>
        <c:lblOffset val="100"/>
        <c:tickLblSkip val="5"/>
        <c:tickMarkSkip val="5"/>
        <c:noMultiLvlLbl val="0"/>
      </c:catAx>
      <c:valAx>
        <c:axId val="35869217"/>
        <c:scaling>
          <c:orientation val="minMax"/>
          <c:max val="250"/>
          <c:min val="0"/>
        </c:scaling>
        <c:axPos val="l"/>
        <c:title>
          <c:tx>
            <c:rich>
              <a:bodyPr vert="horz" rot="-5400000" anchor="ctr"/>
              <a:lstStyle/>
              <a:p>
                <a:pPr algn="ctr">
                  <a:defRPr/>
                </a:pPr>
                <a:r>
                  <a:rPr lang="en-US" cap="none" sz="1100" b="1" i="0" u="none" baseline="0">
                    <a:latin typeface="Times New Roman"/>
                    <a:ea typeface="Times New Roman"/>
                    <a:cs typeface="Times New Roman"/>
                  </a:rPr>
                  <a:t>$ per Unit</a:t>
                </a:r>
              </a:p>
            </c:rich>
          </c:tx>
          <c:layout/>
          <c:overlay val="0"/>
          <c:spPr>
            <a:noFill/>
            <a:ln>
              <a:noFill/>
            </a:ln>
          </c:spPr>
        </c:title>
        <c:delete val="0"/>
        <c:numFmt formatCode="General" sourceLinked="1"/>
        <c:majorTickMark val="out"/>
        <c:minorTickMark val="none"/>
        <c:tickLblPos val="nextTo"/>
        <c:crossAx val="63637792"/>
        <c:crossesAt val="1"/>
        <c:crossBetween val="midCat"/>
        <c:dispUnits/>
      </c:valAx>
      <c:spPr>
        <a:noFill/>
        <a:ln>
          <a:noFill/>
        </a:ln>
      </c:spPr>
    </c:plotArea>
    <c:legend>
      <c:legendPos val="r"/>
      <c:layout>
        <c:manualLayout>
          <c:xMode val="edge"/>
          <c:yMode val="edge"/>
          <c:x val="0.536"/>
          <c:y val="0.13325"/>
          <c:w val="0.3755"/>
          <c:h val="0.10825"/>
        </c:manualLayout>
      </c:layout>
      <c:overlay val="0"/>
      <c:spPr>
        <a:noFill/>
        <a:ln w="3175">
          <a:noFill/>
        </a:ln>
      </c:spPr>
      <c:txPr>
        <a:bodyPr vert="horz" rot="0"/>
        <a:lstStyle/>
        <a:p>
          <a:pPr>
            <a:defRPr lang="en-US" cap="none" sz="900" b="0" i="0" u="none" baseline="0">
              <a:latin typeface="Times New Roman"/>
              <a:ea typeface="Times New Roman"/>
              <a:cs typeface="Times New Roman"/>
            </a:defRPr>
          </a:pPr>
        </a:p>
      </c:txPr>
    </c:legend>
    <c:plotVisOnly val="1"/>
    <c:dispBlanksAs val="gap"/>
    <c:showDLblsOverMax val="0"/>
  </c:chart>
  <c:txPr>
    <a:bodyPr vert="horz" rot="0"/>
    <a:lstStyle/>
    <a:p>
      <a:pPr>
        <a:defRPr lang="en-US" cap="none" sz="1000" b="0" i="0" u="none" baseline="0">
          <a:latin typeface="Times New Roman"/>
          <a:ea typeface="Times New Roman"/>
          <a:cs typeface="Times New Roman"/>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85725</xdr:rowOff>
    </xdr:to>
    <xdr:sp>
      <xdr:nvSpPr>
        <xdr:cNvPr id="1" name="TextBox 1"/>
        <xdr:cNvSpPr txBox="1">
          <a:spLocks noChangeArrowheads="1"/>
        </xdr:cNvSpPr>
      </xdr:nvSpPr>
      <xdr:spPr>
        <a:xfrm>
          <a:off x="28575" y="38100"/>
          <a:ext cx="708660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80"/>
              </a:solidFill>
              <a:latin typeface="Times New Roman"/>
              <a:ea typeface="Times New Roman"/>
              <a:cs typeface="Times New Roman"/>
            </a:rPr>
            <a:t>This workbook shows (1) demand curve for a monopolist and a perfectly competitive firm,
(2) the relationship between a monoplist's Demand, marginal revenue, profits, and elasticity,
(3) the monopolist's profit maximizing output level, profits, and deadweight loss,
(4) marginal cost pricing, and
(5) price discrimination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19050</xdr:rowOff>
    </xdr:from>
    <xdr:to>
      <xdr:col>11</xdr:col>
      <xdr:colOff>457200</xdr:colOff>
      <xdr:row>22</xdr:row>
      <xdr:rowOff>133350</xdr:rowOff>
    </xdr:to>
    <xdr:graphicFrame>
      <xdr:nvGraphicFramePr>
        <xdr:cNvPr id="1" name="Chart 1"/>
        <xdr:cNvGraphicFramePr/>
      </xdr:nvGraphicFramePr>
      <xdr:xfrm>
        <a:off x="3133725" y="19050"/>
        <a:ext cx="4057650" cy="43053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6"/>
        <xdr:cNvSpPr txBox="1">
          <a:spLocks noChangeArrowheads="1"/>
        </xdr:cNvSpPr>
      </xdr:nvSpPr>
      <xdr:spPr>
        <a:xfrm>
          <a:off x="9525" y="7258050"/>
          <a:ext cx="719137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monopolist maximizes its profits by choosing the quantity for which MR = MR. It then sets the price as high as the demand curve allows </a:t>
          </a:r>
          <a:r>
            <a:rPr lang="en-US" cap="none" sz="1100" b="0" i="0" u="sng" baseline="0">
              <a:latin typeface="Times New Roman"/>
              <a:ea typeface="Times New Roman"/>
              <a:cs typeface="Times New Roman"/>
            </a:rPr>
            <a:t>for that quantity</a:t>
          </a:r>
          <a:r>
            <a:rPr lang="en-US" cap="none" sz="1100" b="0" i="0" u="none" baseline="0">
              <a:latin typeface="Times New Roman"/>
              <a:ea typeface="Times New Roman"/>
              <a:cs typeface="Times New Roman"/>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47625</xdr:rowOff>
    </xdr:from>
    <xdr:to>
      <xdr:col>11</xdr:col>
      <xdr:colOff>457200</xdr:colOff>
      <xdr:row>22</xdr:row>
      <xdr:rowOff>142875</xdr:rowOff>
    </xdr:to>
    <xdr:graphicFrame>
      <xdr:nvGraphicFramePr>
        <xdr:cNvPr id="1" name="Chart 1"/>
        <xdr:cNvGraphicFramePr/>
      </xdr:nvGraphicFramePr>
      <xdr:xfrm>
        <a:off x="3152775" y="47625"/>
        <a:ext cx="4067175" cy="42862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5"/>
        <xdr:cNvSpPr txBox="1">
          <a:spLocks noChangeArrowheads="1"/>
        </xdr:cNvSpPr>
      </xdr:nvSpPr>
      <xdr:spPr>
        <a:xfrm>
          <a:off x="9525" y="7258050"/>
          <a:ext cx="72199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content of this sheet is the same as the preceding one. Its purpose is to highlight profits.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11</xdr:col>
      <xdr:colOff>457200</xdr:colOff>
      <xdr:row>22</xdr:row>
      <xdr:rowOff>152400</xdr:rowOff>
    </xdr:to>
    <xdr:graphicFrame>
      <xdr:nvGraphicFramePr>
        <xdr:cNvPr id="1" name="Chart 1"/>
        <xdr:cNvGraphicFramePr/>
      </xdr:nvGraphicFramePr>
      <xdr:xfrm>
        <a:off x="3095625" y="38100"/>
        <a:ext cx="4067175" cy="43053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5"/>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If many firms had the same minimum average cost as the monopolist's then entry would drive the price to that level. The result would be a larger quantity produced at a lower price.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28575</xdr:rowOff>
    </xdr:from>
    <xdr:to>
      <xdr:col>11</xdr:col>
      <xdr:colOff>438150</xdr:colOff>
      <xdr:row>22</xdr:row>
      <xdr:rowOff>152400</xdr:rowOff>
    </xdr:to>
    <xdr:graphicFrame>
      <xdr:nvGraphicFramePr>
        <xdr:cNvPr id="1" name="Chart 1"/>
        <xdr:cNvGraphicFramePr/>
      </xdr:nvGraphicFramePr>
      <xdr:xfrm>
        <a:off x="3076575" y="28575"/>
        <a:ext cx="4067175" cy="4314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5"/>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graph repeats information from earlier in the course, illustrating why the intersection of MC and the demand curve occurs at the efficient quantity of the good.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38100</xdr:rowOff>
    </xdr:from>
    <xdr:to>
      <xdr:col>11</xdr:col>
      <xdr:colOff>466725</xdr:colOff>
      <xdr:row>22</xdr:row>
      <xdr:rowOff>123825</xdr:rowOff>
    </xdr:to>
    <xdr:graphicFrame>
      <xdr:nvGraphicFramePr>
        <xdr:cNvPr id="1" name="Chart 1"/>
        <xdr:cNvGraphicFramePr/>
      </xdr:nvGraphicFramePr>
      <xdr:xfrm>
        <a:off x="3076575" y="38100"/>
        <a:ext cx="4095750" cy="4276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5"/>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monopolist produces a quantity lower than the one indicated in the preceding worksheet with a resulting deadweight loss. As with a tax, the result of monopoly is that the equilibrium quantity is less than the efficient quantity.</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11</xdr:col>
      <xdr:colOff>466725</xdr:colOff>
      <xdr:row>22</xdr:row>
      <xdr:rowOff>161925</xdr:rowOff>
    </xdr:to>
    <xdr:graphicFrame>
      <xdr:nvGraphicFramePr>
        <xdr:cNvPr id="1" name="Chart 1"/>
        <xdr:cNvGraphicFramePr/>
      </xdr:nvGraphicFramePr>
      <xdr:xfrm>
        <a:off x="3095625" y="38100"/>
        <a:ext cx="4076700" cy="4314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5"/>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efficient quantity would be the one at which MC and demand intersect. In this case, however, such a quantity can be sold only at a price that is below the monopolist's average cost. Thus, forcing the monopolist to produce this quantity would imply that it must operate at a loss. Under such a condition, the monopolist would exit the industry (resulting in Q = 0, clearly not the efficient quantity).</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19050</xdr:rowOff>
    </xdr:from>
    <xdr:to>
      <xdr:col>11</xdr:col>
      <xdr:colOff>457200</xdr:colOff>
      <xdr:row>22</xdr:row>
      <xdr:rowOff>161925</xdr:rowOff>
    </xdr:to>
    <xdr:graphicFrame>
      <xdr:nvGraphicFramePr>
        <xdr:cNvPr id="1" name="Chart 1"/>
        <xdr:cNvGraphicFramePr/>
      </xdr:nvGraphicFramePr>
      <xdr:xfrm>
        <a:off x="3086100" y="19050"/>
        <a:ext cx="4076700" cy="4333875"/>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8</xdr:row>
      <xdr:rowOff>85725</xdr:rowOff>
    </xdr:from>
    <xdr:to>
      <xdr:col>11</xdr:col>
      <xdr:colOff>381000</xdr:colOff>
      <xdr:row>11</xdr:row>
      <xdr:rowOff>0</xdr:rowOff>
    </xdr:to>
    <xdr:sp>
      <xdr:nvSpPr>
        <xdr:cNvPr id="2" name="TextBox 2"/>
        <xdr:cNvSpPr txBox="1">
          <a:spLocks noChangeArrowheads="1"/>
        </xdr:cNvSpPr>
      </xdr:nvSpPr>
      <xdr:spPr>
        <a:xfrm>
          <a:off x="5534025" y="1609725"/>
          <a:ext cx="15525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For simplicity, fixed cost = 0, so MC = ATC.</a:t>
          </a:r>
        </a:p>
      </xdr:txBody>
    </xdr:sp>
    <xdr:clientData/>
  </xdr:twoCellAnchor>
  <xdr:twoCellAnchor>
    <xdr:from>
      <xdr:col>0</xdr:col>
      <xdr:colOff>9525</xdr:colOff>
      <xdr:row>38</xdr:row>
      <xdr:rowOff>19050</xdr:rowOff>
    </xdr:from>
    <xdr:to>
      <xdr:col>11</xdr:col>
      <xdr:colOff>466725</xdr:colOff>
      <xdr:row>43</xdr:row>
      <xdr:rowOff>57150</xdr:rowOff>
    </xdr:to>
    <xdr:sp>
      <xdr:nvSpPr>
        <xdr:cNvPr id="3" name="TextBox 6"/>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graph shows a constant (marginal) cost monopolist that can charge only a single price. It shows how much profit the monopolist earns, how much consumer surplus is still available to the consumers, and how much deadweight loss occurs due to the monopolist's price/quantity decision.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0</xdr:row>
      <xdr:rowOff>38100</xdr:rowOff>
    </xdr:from>
    <xdr:to>
      <xdr:col>11</xdr:col>
      <xdr:colOff>457200</xdr:colOff>
      <xdr:row>22</xdr:row>
      <xdr:rowOff>152400</xdr:rowOff>
    </xdr:to>
    <xdr:graphicFrame>
      <xdr:nvGraphicFramePr>
        <xdr:cNvPr id="1" name="Chart 1"/>
        <xdr:cNvGraphicFramePr/>
      </xdr:nvGraphicFramePr>
      <xdr:xfrm>
        <a:off x="3076575" y="38100"/>
        <a:ext cx="4067175" cy="4305300"/>
      </xdr:xfrm>
      <a:graphic>
        <a:graphicData uri="http://schemas.openxmlformats.org/drawingml/2006/chart">
          <c:chart xmlns:c="http://schemas.openxmlformats.org/drawingml/2006/chart" r:id="rId1"/>
        </a:graphicData>
      </a:graphic>
    </xdr:graphicFrame>
    <xdr:clientData/>
  </xdr:twoCellAnchor>
  <xdr:twoCellAnchor>
    <xdr:from>
      <xdr:col>8</xdr:col>
      <xdr:colOff>514350</xdr:colOff>
      <xdr:row>8</xdr:row>
      <xdr:rowOff>114300</xdr:rowOff>
    </xdr:from>
    <xdr:to>
      <xdr:col>11</xdr:col>
      <xdr:colOff>238125</xdr:colOff>
      <xdr:row>11</xdr:row>
      <xdr:rowOff>19050</xdr:rowOff>
    </xdr:to>
    <xdr:sp>
      <xdr:nvSpPr>
        <xdr:cNvPr id="2" name="TextBox 2"/>
        <xdr:cNvSpPr txBox="1">
          <a:spLocks noChangeArrowheads="1"/>
        </xdr:cNvSpPr>
      </xdr:nvSpPr>
      <xdr:spPr>
        <a:xfrm>
          <a:off x="5372100" y="1638300"/>
          <a:ext cx="1552575" cy="476250"/>
        </a:xfrm>
        <a:prstGeom prst="rect">
          <a:avLst/>
        </a:prstGeom>
        <a:solidFill>
          <a:srgbClr val="FFFFFF">
            <a:alpha val="50000"/>
          </a:srgbClr>
        </a:solidFill>
        <a:ln w="9525" cmpd="sng">
          <a:noFill/>
        </a:ln>
      </xdr:spPr>
      <xdr:txBody>
        <a:bodyPr vertOverflow="clip" wrap="square"/>
        <a:p>
          <a:pPr algn="l">
            <a:defRPr/>
          </a:pPr>
          <a:r>
            <a:rPr lang="en-US" cap="none" sz="1100" b="0" i="0" u="none" baseline="0">
              <a:latin typeface="Times New Roman"/>
              <a:ea typeface="Times New Roman"/>
              <a:cs typeface="Times New Roman"/>
            </a:rPr>
            <a:t>For simplicity, fixed cost = 0, so MC = ATC.</a:t>
          </a:r>
        </a:p>
      </xdr:txBody>
    </xdr:sp>
    <xdr:clientData/>
  </xdr:twoCellAnchor>
  <xdr:twoCellAnchor>
    <xdr:from>
      <xdr:col>0</xdr:col>
      <xdr:colOff>9525</xdr:colOff>
      <xdr:row>38</xdr:row>
      <xdr:rowOff>19050</xdr:rowOff>
    </xdr:from>
    <xdr:to>
      <xdr:col>11</xdr:col>
      <xdr:colOff>466725</xdr:colOff>
      <xdr:row>43</xdr:row>
      <xdr:rowOff>57150</xdr:rowOff>
    </xdr:to>
    <xdr:sp>
      <xdr:nvSpPr>
        <xdr:cNvPr id="3" name="TextBox 8"/>
        <xdr:cNvSpPr txBox="1">
          <a:spLocks noChangeArrowheads="1"/>
        </xdr:cNvSpPr>
      </xdr:nvSpPr>
      <xdr:spPr>
        <a:xfrm>
          <a:off x="9525" y="7258050"/>
          <a:ext cx="71437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shows the polar opposite case, where the monopolist can perfectly separate its market and sell each unit for a different price. In this case, the deadweight loss vanishes, but so does the consumer surplus. All gains from producing this good accrue to the monopolist.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28575</xdr:rowOff>
    </xdr:from>
    <xdr:to>
      <xdr:col>11</xdr:col>
      <xdr:colOff>466725</xdr:colOff>
      <xdr:row>22</xdr:row>
      <xdr:rowOff>142875</xdr:rowOff>
    </xdr:to>
    <xdr:grpSp>
      <xdr:nvGrpSpPr>
        <xdr:cNvPr id="1" name="Group 13"/>
        <xdr:cNvGrpSpPr>
          <a:grpSpLocks/>
        </xdr:cNvGrpSpPr>
      </xdr:nvGrpSpPr>
      <xdr:grpSpPr>
        <a:xfrm>
          <a:off x="3067050" y="28575"/>
          <a:ext cx="4105275" cy="4343400"/>
          <a:chOff x="413" y="5"/>
          <a:chExt cx="552" cy="522"/>
        </a:xfrm>
        <a:solidFill>
          <a:srgbClr val="FFFFFF"/>
        </a:solidFill>
      </xdr:grpSpPr>
      <xdr:graphicFrame>
        <xdr:nvGraphicFramePr>
          <xdr:cNvPr id="2" name="Chart 1"/>
          <xdr:cNvGraphicFramePr/>
        </xdr:nvGraphicFramePr>
        <xdr:xfrm>
          <a:off x="413" y="5"/>
          <a:ext cx="552" cy="522"/>
        </xdr:xfrm>
        <a:graphic>
          <a:graphicData uri="http://schemas.openxmlformats.org/drawingml/2006/chart">
            <c:chart xmlns:c="http://schemas.openxmlformats.org/drawingml/2006/chart" r:id="rId1"/>
          </a:graphicData>
        </a:graphic>
      </xdr:graphicFrame>
      <xdr:sp>
        <xdr:nvSpPr>
          <xdr:cNvPr id="3" name="TextBox 2"/>
          <xdr:cNvSpPr txBox="1">
            <a:spLocks noChangeArrowheads="1"/>
          </xdr:cNvSpPr>
        </xdr:nvSpPr>
        <xdr:spPr>
          <a:xfrm>
            <a:off x="736" y="199"/>
            <a:ext cx="209" cy="60"/>
          </a:xfrm>
          <a:prstGeom prst="rect">
            <a:avLst/>
          </a:prstGeom>
          <a:solidFill>
            <a:srgbClr val="FFFFFF">
              <a:alpha val="50000"/>
            </a:srgbClr>
          </a:solidFill>
          <a:ln w="9525" cmpd="sng">
            <a:noFill/>
          </a:ln>
        </xdr:spPr>
        <xdr:txBody>
          <a:bodyPr vertOverflow="clip" wrap="square"/>
          <a:p>
            <a:pPr algn="l">
              <a:defRPr/>
            </a:pPr>
            <a:r>
              <a:rPr lang="en-US" cap="none" sz="1100" b="0" i="0" u="none" baseline="0">
                <a:latin typeface="Times New Roman"/>
                <a:ea typeface="Times New Roman"/>
                <a:cs typeface="Times New Roman"/>
              </a:rPr>
              <a:t>For simplicity, fixed cost = 0, so MC = ATC.</a:t>
            </a:r>
          </a:p>
        </xdr:txBody>
      </xdr:sp>
    </xdr:grpSp>
    <xdr:clientData/>
  </xdr:twoCellAnchor>
  <xdr:twoCellAnchor>
    <xdr:from>
      <xdr:col>0</xdr:col>
      <xdr:colOff>9525</xdr:colOff>
      <xdr:row>38</xdr:row>
      <xdr:rowOff>0</xdr:rowOff>
    </xdr:from>
    <xdr:to>
      <xdr:col>11</xdr:col>
      <xdr:colOff>466725</xdr:colOff>
      <xdr:row>43</xdr:row>
      <xdr:rowOff>38100</xdr:rowOff>
    </xdr:to>
    <xdr:sp>
      <xdr:nvSpPr>
        <xdr:cNvPr id="4" name="TextBox 8"/>
        <xdr:cNvSpPr txBox="1">
          <a:spLocks noChangeArrowheads="1"/>
        </xdr:cNvSpPr>
      </xdr:nvSpPr>
      <xdr:spPr>
        <a:xfrm>
          <a:off x="9525" y="727710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monopolist can charge a finite number of prices--one to each class of buyers. This requires separating buyers so that the low-price buyers do not resell to those willing to pay a higher price. If the monopolist can do this, it can increase its total output. Under some conditions, like the one illustrate above, both the monopolist and consumers gain; deadweight loss is reduced.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85725</xdr:rowOff>
    </xdr:to>
    <xdr:sp>
      <xdr:nvSpPr>
        <xdr:cNvPr id="1" name="TextBox 1"/>
        <xdr:cNvSpPr txBox="1">
          <a:spLocks noChangeArrowheads="1"/>
        </xdr:cNvSpPr>
      </xdr:nvSpPr>
      <xdr:spPr>
        <a:xfrm>
          <a:off x="28575" y="38100"/>
          <a:ext cx="708660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80"/>
              </a:solidFill>
              <a:latin typeface="Times New Roman"/>
              <a:ea typeface="Times New Roman"/>
              <a:cs typeface="Times New Roman"/>
            </a:rPr>
            <a:t>This workbook shows (1) demand curve for a monopolist and a perfectly competitive firm,
(2) the relationship between a monopolist's Demand, marginal revenue, profits, and elasticity,
(3) the monopolist's profit maximizing output level, profits, and deadweight loss,
(4) marginal cost pricing, and
(5) price discrimination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12</xdr:col>
      <xdr:colOff>28575</xdr:colOff>
      <xdr:row>5</xdr:row>
      <xdr:rowOff>85725</xdr:rowOff>
    </xdr:to>
    <xdr:sp>
      <xdr:nvSpPr>
        <xdr:cNvPr id="1" name="TextBox 1"/>
        <xdr:cNvSpPr txBox="1">
          <a:spLocks noChangeArrowheads="1"/>
        </xdr:cNvSpPr>
      </xdr:nvSpPr>
      <xdr:spPr>
        <a:xfrm>
          <a:off x="28575" y="38100"/>
          <a:ext cx="7086600" cy="10001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80"/>
              </a:solidFill>
              <a:latin typeface="Times New Roman"/>
              <a:ea typeface="Times New Roman"/>
              <a:cs typeface="Times New Roman"/>
            </a:rPr>
            <a:t>This workbook shows (1) demand curve for a monopolist and a perfectly competitive firm,
(2) the relationship between a monopolist's Demand, marginal revenue, profits, and elasticity,
(3) the monopolist's profit maximizing output level, profits, and deadweight loss,
(4) marginal cost pricing, and
(5) price discrimination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28575</xdr:rowOff>
    </xdr:from>
    <xdr:to>
      <xdr:col>11</xdr:col>
      <xdr:colOff>457200</xdr:colOff>
      <xdr:row>22</xdr:row>
      <xdr:rowOff>133350</xdr:rowOff>
    </xdr:to>
    <xdr:graphicFrame>
      <xdr:nvGraphicFramePr>
        <xdr:cNvPr id="1" name="Chart 3"/>
        <xdr:cNvGraphicFramePr/>
      </xdr:nvGraphicFramePr>
      <xdr:xfrm>
        <a:off x="3067050" y="28575"/>
        <a:ext cx="4095750" cy="3876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43</xdr:row>
      <xdr:rowOff>57150</xdr:rowOff>
    </xdr:to>
    <xdr:sp>
      <xdr:nvSpPr>
        <xdr:cNvPr id="2" name="TextBox 23"/>
        <xdr:cNvSpPr txBox="1">
          <a:spLocks noChangeArrowheads="1"/>
        </xdr:cNvSpPr>
      </xdr:nvSpPr>
      <xdr:spPr>
        <a:xfrm>
          <a:off x="9525" y="6534150"/>
          <a:ext cx="71342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In this firm ATC declines throughout the market range of outputs. In a market like this, having may small firms would result in average cost (and hence total cost) being unnecessarily high.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38100</xdr:rowOff>
    </xdr:from>
    <xdr:to>
      <xdr:col>11</xdr:col>
      <xdr:colOff>485775</xdr:colOff>
      <xdr:row>22</xdr:row>
      <xdr:rowOff>152400</xdr:rowOff>
    </xdr:to>
    <xdr:graphicFrame>
      <xdr:nvGraphicFramePr>
        <xdr:cNvPr id="1" name="Chart 1"/>
        <xdr:cNvGraphicFramePr/>
      </xdr:nvGraphicFramePr>
      <xdr:xfrm>
        <a:off x="3076575" y="38100"/>
        <a:ext cx="4114800" cy="43053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43</xdr:row>
      <xdr:rowOff>57150</xdr:rowOff>
    </xdr:to>
    <xdr:sp>
      <xdr:nvSpPr>
        <xdr:cNvPr id="2" name="TextBox 5"/>
        <xdr:cNvSpPr txBox="1">
          <a:spLocks noChangeArrowheads="1"/>
        </xdr:cNvSpPr>
      </xdr:nvSpPr>
      <xdr:spPr>
        <a:xfrm>
          <a:off x="9525" y="7258050"/>
          <a:ext cx="713422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Unlike the monopolist, whose demand curve corresponds to the downward-sloping market demand curve, the firm in perfect competition faces a horizontal demand curve. The height of the demand curve facing any competitive firm is the market price for the firm's good.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38100</xdr:rowOff>
    </xdr:from>
    <xdr:to>
      <xdr:col>11</xdr:col>
      <xdr:colOff>457200</xdr:colOff>
      <xdr:row>22</xdr:row>
      <xdr:rowOff>114300</xdr:rowOff>
    </xdr:to>
    <xdr:graphicFrame>
      <xdr:nvGraphicFramePr>
        <xdr:cNvPr id="1" name="Chart 2"/>
        <xdr:cNvGraphicFramePr/>
      </xdr:nvGraphicFramePr>
      <xdr:xfrm>
        <a:off x="3076575" y="38100"/>
        <a:ext cx="4086225" cy="42672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438150</xdr:colOff>
      <xdr:row>43</xdr:row>
      <xdr:rowOff>57150</xdr:rowOff>
    </xdr:to>
    <xdr:sp>
      <xdr:nvSpPr>
        <xdr:cNvPr id="2" name="TextBox 6"/>
        <xdr:cNvSpPr txBox="1">
          <a:spLocks noChangeArrowheads="1"/>
        </xdr:cNvSpPr>
      </xdr:nvSpPr>
      <xdr:spPr>
        <a:xfrm>
          <a:off x="9525" y="7258050"/>
          <a:ext cx="7134225"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monopolist faces the entire market demand curve, which is downward sloping. Thus a monopolist choosing to increase output must recognize that the action implies a price reduction (or equivalently, that raising the price implies that the quantity demanded will decrease).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38100</xdr:rowOff>
    </xdr:from>
    <xdr:to>
      <xdr:col>11</xdr:col>
      <xdr:colOff>495300</xdr:colOff>
      <xdr:row>22</xdr:row>
      <xdr:rowOff>152400</xdr:rowOff>
    </xdr:to>
    <xdr:graphicFrame>
      <xdr:nvGraphicFramePr>
        <xdr:cNvPr id="1" name="Chart 2"/>
        <xdr:cNvGraphicFramePr/>
      </xdr:nvGraphicFramePr>
      <xdr:xfrm>
        <a:off x="3076575" y="38100"/>
        <a:ext cx="4124325" cy="43053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9525</xdr:rowOff>
    </xdr:from>
    <xdr:to>
      <xdr:col>4</xdr:col>
      <xdr:colOff>590550</xdr:colOff>
      <xdr:row>20</xdr:row>
      <xdr:rowOff>0</xdr:rowOff>
    </xdr:to>
    <xdr:sp>
      <xdr:nvSpPr>
        <xdr:cNvPr id="2" name="TextBox 5"/>
        <xdr:cNvSpPr txBox="1">
          <a:spLocks noChangeArrowheads="1"/>
        </xdr:cNvSpPr>
      </xdr:nvSpPr>
      <xdr:spPr>
        <a:xfrm>
          <a:off x="28575" y="2867025"/>
          <a:ext cx="3000375" cy="942975"/>
        </a:xfrm>
        <a:prstGeom prst="rect">
          <a:avLst/>
        </a:prstGeom>
        <a:solidFill>
          <a:srgbClr val="CCFFCC">
            <a:alpha val="50000"/>
          </a:srgbClr>
        </a:solidFill>
        <a:ln w="9525" cmpd="sng">
          <a:noFill/>
        </a:ln>
      </xdr:spPr>
      <xdr:txBody>
        <a:bodyPr vertOverflow="clip" wrap="square"/>
        <a:p>
          <a:pPr algn="l">
            <a:defRPr/>
          </a:pPr>
          <a:r>
            <a:rPr lang="en-US" cap="none" sz="1000" b="0" i="0" u="none" baseline="0"/>
            <a:t>*MR is defined at each point. The approach in Mankiw (p. 309) defines MR for Q = 2.5, 7.5, etc.  For a straight-line demand curve, the mid-point values equal the average of the values at the end of the intervals (45 = (100+80)/2, for example.)</a:t>
          </a:r>
        </a:p>
      </xdr:txBody>
    </xdr:sp>
    <xdr:clientData/>
  </xdr:twoCellAnchor>
  <xdr:twoCellAnchor>
    <xdr:from>
      <xdr:col>0</xdr:col>
      <xdr:colOff>9525</xdr:colOff>
      <xdr:row>38</xdr:row>
      <xdr:rowOff>19050</xdr:rowOff>
    </xdr:from>
    <xdr:to>
      <xdr:col>11</xdr:col>
      <xdr:colOff>466725</xdr:colOff>
      <xdr:row>43</xdr:row>
      <xdr:rowOff>57150</xdr:rowOff>
    </xdr:to>
    <xdr:sp>
      <xdr:nvSpPr>
        <xdr:cNvPr id="3" name="TextBox 9"/>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When the monopolist increases the amount it sells, it must lower the price on all units, even the ones that it could have sold at a higher price. This implies that the additional revenue per additional unit (the marginal revenue) is less than the price.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0</xdr:row>
      <xdr:rowOff>9525</xdr:rowOff>
    </xdr:from>
    <xdr:to>
      <xdr:col>12</xdr:col>
      <xdr:colOff>171450</xdr:colOff>
      <xdr:row>22</xdr:row>
      <xdr:rowOff>104775</xdr:rowOff>
    </xdr:to>
    <xdr:graphicFrame>
      <xdr:nvGraphicFramePr>
        <xdr:cNvPr id="1" name="Chart 2"/>
        <xdr:cNvGraphicFramePr/>
      </xdr:nvGraphicFramePr>
      <xdr:xfrm>
        <a:off x="3438525" y="9525"/>
        <a:ext cx="4086225" cy="4324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133350</xdr:rowOff>
    </xdr:from>
    <xdr:to>
      <xdr:col>11</xdr:col>
      <xdr:colOff>466725</xdr:colOff>
      <xdr:row>43</xdr:row>
      <xdr:rowOff>38100</xdr:rowOff>
    </xdr:to>
    <xdr:sp>
      <xdr:nvSpPr>
        <xdr:cNvPr id="2" name="TextBox 9"/>
        <xdr:cNvSpPr txBox="1">
          <a:spLocks noChangeArrowheads="1"/>
        </xdr:cNvSpPr>
      </xdr:nvSpPr>
      <xdr:spPr>
        <a:xfrm>
          <a:off x="9525" y="7029450"/>
          <a:ext cx="72009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graphs illustrates why MR &lt; P. When the firm chooses to increase output, one effect is that the added units brings in additional revenue equal to the lower price times the added quantity. This is offset, however, by the fact that the revenue from the units that would be demanded at the higher price falls by that quantity times the price change.
For small outputs, the first of these effects is larger, but as Q increases the second becomes increasingly large and the first increasingly small.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38100</xdr:rowOff>
    </xdr:from>
    <xdr:to>
      <xdr:col>11</xdr:col>
      <xdr:colOff>447675</xdr:colOff>
      <xdr:row>22</xdr:row>
      <xdr:rowOff>123825</xdr:rowOff>
    </xdr:to>
    <xdr:graphicFrame>
      <xdr:nvGraphicFramePr>
        <xdr:cNvPr id="1" name="Chart 2"/>
        <xdr:cNvGraphicFramePr/>
      </xdr:nvGraphicFramePr>
      <xdr:xfrm>
        <a:off x="3076575" y="38100"/>
        <a:ext cx="4076700" cy="4276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38</xdr:row>
      <xdr:rowOff>19050</xdr:rowOff>
    </xdr:from>
    <xdr:to>
      <xdr:col>11</xdr:col>
      <xdr:colOff>466725</xdr:colOff>
      <xdr:row>43</xdr:row>
      <xdr:rowOff>57150</xdr:rowOff>
    </xdr:to>
    <xdr:sp>
      <xdr:nvSpPr>
        <xdr:cNvPr id="2" name="TextBox 6"/>
        <xdr:cNvSpPr txBox="1">
          <a:spLocks noChangeArrowheads="1"/>
        </xdr:cNvSpPr>
      </xdr:nvSpPr>
      <xdr:spPr>
        <a:xfrm>
          <a:off x="9525" y="7258050"/>
          <a:ext cx="716280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At high prices, a linear demand curve is elastic; at lower prices it becomes inelastic. Over the range of prices for which it is elastic, marginal revenue is positive. Over the range of prices for which it is inelastic, marginal revenue becomes negative. In general, the relationship between MR and elasticity is that MR = P(1 - 1/elasticity). Suppose that elasticity = 3. Then MR = P(1-1/3) = (2/3)P. If elasticity = 0.25, then MR = P(1 - 1/0.25) = P(1 - 4) = -3P, a negative value.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A50"/>
  <sheetViews>
    <sheetView workbookViewId="0" topLeftCell="A7">
      <selection activeCell="A1" sqref="A1"/>
    </sheetView>
  </sheetViews>
  <sheetFormatPr defaultColWidth="8.8515625" defaultRowHeight="15"/>
  <cols>
    <col min="1" max="16384" width="8.8515625" style="3" customWidth="1"/>
  </cols>
  <sheetData>
    <row r="1" spans="1:27" ht="15">
      <c r="A1" s="2"/>
      <c r="B1" s="2"/>
      <c r="C1" s="2"/>
      <c r="D1" s="2"/>
      <c r="E1" s="2"/>
      <c r="F1" s="2"/>
      <c r="G1" s="2"/>
      <c r="H1" s="2"/>
      <c r="I1" s="2"/>
      <c r="J1" s="2"/>
      <c r="K1" s="2"/>
      <c r="L1" s="2"/>
      <c r="M1" s="2"/>
      <c r="N1" s="2"/>
      <c r="O1" s="2"/>
      <c r="P1" s="2"/>
      <c r="Q1" s="2"/>
      <c r="R1" s="2"/>
      <c r="S1" s="2"/>
      <c r="T1" s="2"/>
      <c r="U1" s="2"/>
      <c r="V1" s="2"/>
      <c r="W1" s="2"/>
      <c r="X1" s="2"/>
      <c r="Y1" s="2"/>
      <c r="Z1" s="2"/>
      <c r="AA1" s="2"/>
    </row>
    <row r="2" spans="1:27" ht="15">
      <c r="A2" s="2"/>
      <c r="B2" s="2"/>
      <c r="C2" s="2"/>
      <c r="D2" s="2"/>
      <c r="E2" s="2"/>
      <c r="F2" s="2"/>
      <c r="G2" s="2"/>
      <c r="H2" s="2"/>
      <c r="I2" s="2"/>
      <c r="J2" s="2"/>
      <c r="K2" s="2"/>
      <c r="L2" s="2"/>
      <c r="M2" s="2"/>
      <c r="N2" s="2"/>
      <c r="O2" s="2"/>
      <c r="P2" s="2"/>
      <c r="Q2" s="2"/>
      <c r="R2" s="2"/>
      <c r="S2" s="2"/>
      <c r="T2" s="2"/>
      <c r="U2" s="2"/>
      <c r="V2" s="2"/>
      <c r="W2" s="2"/>
      <c r="X2" s="2"/>
      <c r="Y2" s="2"/>
      <c r="Z2" s="2"/>
      <c r="AA2" s="2"/>
    </row>
    <row r="3" spans="1:27" ht="15">
      <c r="A3" s="2"/>
      <c r="B3" s="2"/>
      <c r="C3" s="2"/>
      <c r="D3" s="2"/>
      <c r="E3" s="2"/>
      <c r="F3" s="2"/>
      <c r="G3" s="2"/>
      <c r="H3" s="2"/>
      <c r="I3" s="2"/>
      <c r="J3" s="2"/>
      <c r="K3" s="2"/>
      <c r="L3" s="2"/>
      <c r="M3" s="2"/>
      <c r="N3" s="2"/>
      <c r="O3" s="2"/>
      <c r="P3" s="2"/>
      <c r="Q3" s="2"/>
      <c r="R3" s="2"/>
      <c r="S3" s="2"/>
      <c r="T3" s="2"/>
      <c r="U3" s="2"/>
      <c r="V3" s="2"/>
      <c r="W3" s="2"/>
      <c r="X3" s="2"/>
      <c r="Y3" s="2"/>
      <c r="Z3" s="2"/>
      <c r="AA3" s="2"/>
    </row>
    <row r="4" spans="1:27" ht="15">
      <c r="A4" s="2"/>
      <c r="B4" s="2"/>
      <c r="C4" s="2"/>
      <c r="D4" s="2"/>
      <c r="E4" s="2"/>
      <c r="F4" s="2"/>
      <c r="G4" s="2"/>
      <c r="H4" s="2"/>
      <c r="I4" s="2"/>
      <c r="J4" s="2"/>
      <c r="K4" s="2"/>
      <c r="L4" s="2"/>
      <c r="M4" s="2"/>
      <c r="N4" s="2"/>
      <c r="O4" s="2"/>
      <c r="P4" s="2"/>
      <c r="Q4" s="2"/>
      <c r="R4" s="2"/>
      <c r="S4" s="2"/>
      <c r="T4" s="2"/>
      <c r="U4" s="2"/>
      <c r="V4" s="2"/>
      <c r="W4" s="2"/>
      <c r="X4" s="2"/>
      <c r="Y4" s="2"/>
      <c r="Z4" s="2"/>
      <c r="AA4" s="2"/>
    </row>
    <row r="5" spans="1:27" ht="15">
      <c r="A5" s="2"/>
      <c r="B5" s="2"/>
      <c r="C5" s="2"/>
      <c r="D5" s="2"/>
      <c r="E5" s="2"/>
      <c r="F5" s="2"/>
      <c r="G5" s="2"/>
      <c r="H5" s="2"/>
      <c r="I5" s="2"/>
      <c r="J5" s="2"/>
      <c r="K5" s="2"/>
      <c r="L5" s="2"/>
      <c r="M5" s="2"/>
      <c r="N5" s="2"/>
      <c r="O5" s="2"/>
      <c r="P5" s="2"/>
      <c r="Q5" s="2"/>
      <c r="R5" s="2"/>
      <c r="S5" s="2"/>
      <c r="T5" s="2"/>
      <c r="U5" s="2"/>
      <c r="V5" s="2"/>
      <c r="W5" s="2"/>
      <c r="X5" s="2"/>
      <c r="Y5" s="2"/>
      <c r="Z5" s="2"/>
      <c r="AA5" s="2"/>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7" ht="15">
      <c r="A7" s="2"/>
      <c r="B7" s="2"/>
      <c r="C7" s="2"/>
      <c r="D7" s="2"/>
      <c r="E7" s="2"/>
      <c r="F7" s="2"/>
      <c r="G7" s="2"/>
      <c r="H7" s="2"/>
      <c r="I7" s="2"/>
      <c r="J7" s="2"/>
      <c r="K7" s="2"/>
      <c r="L7" s="2"/>
      <c r="M7" s="2"/>
      <c r="N7" s="2"/>
      <c r="O7" s="2"/>
      <c r="P7" s="2"/>
      <c r="Q7" s="2"/>
      <c r="R7" s="2"/>
      <c r="S7" s="2"/>
      <c r="T7" s="2"/>
      <c r="U7" s="2"/>
      <c r="V7" s="2"/>
      <c r="W7" s="2"/>
      <c r="X7" s="2"/>
      <c r="Y7" s="2"/>
      <c r="Z7" s="2"/>
      <c r="AA7" s="2"/>
    </row>
    <row r="8" spans="1:27" ht="15">
      <c r="A8" s="2"/>
      <c r="B8" s="2"/>
      <c r="C8" s="2"/>
      <c r="D8" s="2"/>
      <c r="E8" s="2"/>
      <c r="F8" s="2"/>
      <c r="G8" s="2"/>
      <c r="H8" s="2"/>
      <c r="I8" s="2"/>
      <c r="J8" s="2"/>
      <c r="K8" s="2"/>
      <c r="L8" s="2"/>
      <c r="M8" s="2"/>
      <c r="N8" s="2"/>
      <c r="O8" s="2"/>
      <c r="P8" s="2"/>
      <c r="Q8" s="2"/>
      <c r="R8" s="2"/>
      <c r="S8" s="2"/>
      <c r="T8" s="2"/>
      <c r="U8" s="2"/>
      <c r="V8" s="2"/>
      <c r="W8" s="2"/>
      <c r="X8" s="2"/>
      <c r="Y8" s="2"/>
      <c r="Z8" s="2"/>
      <c r="AA8" s="2"/>
    </row>
    <row r="9" spans="1:27" ht="15">
      <c r="A9" s="2"/>
      <c r="B9" s="2"/>
      <c r="C9" s="2"/>
      <c r="D9" s="2"/>
      <c r="E9" s="2"/>
      <c r="F9" s="2"/>
      <c r="G9" s="2"/>
      <c r="H9" s="2"/>
      <c r="I9" s="2"/>
      <c r="J9" s="2"/>
      <c r="K9" s="2"/>
      <c r="L9" s="2"/>
      <c r="M9" s="2"/>
      <c r="N9" s="2"/>
      <c r="O9" s="2"/>
      <c r="P9" s="2"/>
      <c r="Q9" s="2"/>
      <c r="R9" s="2"/>
      <c r="S9" s="2"/>
      <c r="T9" s="2"/>
      <c r="U9" s="2"/>
      <c r="V9" s="2"/>
      <c r="W9" s="2"/>
      <c r="X9" s="2"/>
      <c r="Y9" s="2"/>
      <c r="Z9" s="2"/>
      <c r="AA9" s="2"/>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
      <c r="A50" s="2"/>
      <c r="B50" s="2"/>
      <c r="C50" s="2"/>
      <c r="D50" s="2"/>
      <c r="E50" s="2"/>
      <c r="F50" s="2"/>
      <c r="G50" s="2"/>
      <c r="H50" s="2"/>
      <c r="I50" s="2"/>
      <c r="J50" s="2"/>
      <c r="K50" s="2"/>
      <c r="L50" s="2"/>
      <c r="M50" s="2"/>
      <c r="N50" s="2"/>
      <c r="O50" s="2"/>
      <c r="P50" s="2"/>
      <c r="Q50" s="2"/>
      <c r="R50" s="2"/>
      <c r="S50" s="2"/>
      <c r="T50" s="2"/>
      <c r="U50" s="2"/>
      <c r="V50" s="2"/>
      <c r="W50" s="2"/>
      <c r="X50" s="2"/>
      <c r="Y50" s="2"/>
      <c r="Z50" s="2"/>
      <c r="AA50" s="2"/>
    </row>
  </sheetData>
  <printOptions/>
  <pageMargins left="0.75" right="0.75" top="1" bottom="1" header="0.5" footer="0.5"/>
  <pageSetup horizontalDpi="300" verticalDpi="3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8"/>
  <dimension ref="A1:AS125"/>
  <sheetViews>
    <sheetView workbookViewId="0" topLeftCell="A1">
      <selection activeCell="G26" sqref="G26"/>
    </sheetView>
  </sheetViews>
  <sheetFormatPr defaultColWidth="9.140625" defaultRowHeight="15"/>
  <cols>
    <col min="3" max="3" width="10.28125" style="0" customWidth="1"/>
    <col min="4" max="4" width="8.421875" style="0" customWidth="1"/>
  </cols>
  <sheetData>
    <row r="1" spans="1:45" ht="15">
      <c r="A1" s="49"/>
      <c r="B1" s="49"/>
      <c r="C1" s="49"/>
      <c r="D1" s="49"/>
      <c r="E1" s="49"/>
      <c r="F1" s="49"/>
      <c r="G1" s="49"/>
      <c r="H1" s="49"/>
      <c r="I1" s="49"/>
      <c r="J1" s="49"/>
      <c r="K1" s="49"/>
      <c r="L1" s="49"/>
      <c r="M1" s="49"/>
      <c r="N1" s="49"/>
      <c r="O1" s="49"/>
      <c r="P1" s="49"/>
      <c r="Q1" s="49"/>
      <c r="R1" s="49"/>
      <c r="S1" s="49"/>
      <c r="T1" s="49"/>
      <c r="U1" s="49"/>
      <c r="V1" s="49"/>
      <c r="W1" s="49"/>
      <c r="X1" s="49"/>
      <c r="Y1" s="49"/>
      <c r="Z1" s="49"/>
      <c r="AA1" s="55" t="s">
        <v>35</v>
      </c>
      <c r="AB1" s="56" t="s">
        <v>2</v>
      </c>
      <c r="AC1" s="60" t="s">
        <v>0</v>
      </c>
      <c r="AD1" s="60" t="s">
        <v>36</v>
      </c>
      <c r="AE1" s="60" t="s">
        <v>38</v>
      </c>
      <c r="AF1" s="61" t="s">
        <v>66</v>
      </c>
      <c r="AG1" s="32"/>
      <c r="AH1" s="32"/>
      <c r="AI1" s="32"/>
      <c r="AJ1" s="32"/>
      <c r="AK1" s="32"/>
      <c r="AL1" s="32"/>
      <c r="AM1" s="31"/>
      <c r="AN1" s="31"/>
      <c r="AO1" s="31"/>
      <c r="AP1" s="31"/>
      <c r="AQ1" s="31"/>
      <c r="AR1" s="31"/>
      <c r="AS1" s="31"/>
    </row>
    <row r="2" spans="1:45" ht="15">
      <c r="A2" s="49"/>
      <c r="B2" s="49"/>
      <c r="C2" s="49"/>
      <c r="D2" s="49"/>
      <c r="E2" s="49"/>
      <c r="F2" s="49"/>
      <c r="G2" s="49"/>
      <c r="H2" s="49"/>
      <c r="I2" s="49"/>
      <c r="J2" s="49"/>
      <c r="K2" s="49"/>
      <c r="L2" s="49"/>
      <c r="M2" s="49"/>
      <c r="N2" s="49"/>
      <c r="O2" s="49"/>
      <c r="P2" s="49"/>
      <c r="Q2" s="49"/>
      <c r="R2" s="49"/>
      <c r="S2" s="49"/>
      <c r="T2" s="49"/>
      <c r="U2" s="49"/>
      <c r="V2" s="49"/>
      <c r="W2" s="49"/>
      <c r="X2" s="49"/>
      <c r="Y2" s="49"/>
      <c r="Z2" s="49"/>
      <c r="AA2" s="52">
        <v>0</v>
      </c>
      <c r="AB2" s="53">
        <f>10+0.5*AA2</f>
        <v>10</v>
      </c>
      <c r="AC2" s="58"/>
      <c r="AD2" s="58">
        <f>200-4*AA2</f>
        <v>200</v>
      </c>
      <c r="AE2" s="58">
        <f>200-8*AA2</f>
        <v>200</v>
      </c>
      <c r="AF2" s="59">
        <f aca="true" t="shared" si="0" ref="AF2:AF33">IF(AA2&lt;=C$11,C$12,-100000)</f>
        <v>110.58823529411765</v>
      </c>
      <c r="AG2" s="32"/>
      <c r="AH2" s="32" t="s">
        <v>49</v>
      </c>
      <c r="AI2" s="32"/>
      <c r="AJ2" s="32"/>
      <c r="AK2" s="32">
        <f>0.25*40^2</f>
        <v>400</v>
      </c>
      <c r="AL2" s="32"/>
      <c r="AM2" s="31"/>
      <c r="AN2" s="31"/>
      <c r="AO2" s="31"/>
      <c r="AP2" s="31"/>
      <c r="AQ2" s="31"/>
      <c r="AR2" s="31"/>
      <c r="AS2" s="31"/>
    </row>
    <row r="3" spans="1:45" ht="15">
      <c r="A3" s="49"/>
      <c r="B3" s="49"/>
      <c r="C3" s="49"/>
      <c r="D3" s="49"/>
      <c r="E3" s="49"/>
      <c r="F3" s="49"/>
      <c r="G3" s="49"/>
      <c r="H3" s="49"/>
      <c r="I3" s="49"/>
      <c r="J3" s="49"/>
      <c r="K3" s="49"/>
      <c r="L3" s="49"/>
      <c r="M3" s="49"/>
      <c r="N3" s="49"/>
      <c r="O3" s="49"/>
      <c r="P3" s="49"/>
      <c r="Q3" s="49"/>
      <c r="R3" s="49"/>
      <c r="S3" s="49"/>
      <c r="T3" s="49"/>
      <c r="U3" s="49"/>
      <c r="V3" s="49"/>
      <c r="W3" s="49"/>
      <c r="X3" s="49"/>
      <c r="Y3" s="49"/>
      <c r="Z3" s="49"/>
      <c r="AA3" s="52">
        <f>AA2+1</f>
        <v>1</v>
      </c>
      <c r="AB3" s="53">
        <f aca="true" t="shared" si="1" ref="AB3:AB52">10+0.5*AA3</f>
        <v>10.5</v>
      </c>
      <c r="AC3" s="58">
        <f aca="true" t="shared" si="2" ref="AC3:AC34">AK$2/AA3+10+0.25*AA3</f>
        <v>410.25</v>
      </c>
      <c r="AD3" s="58">
        <f aca="true" t="shared" si="3" ref="AD3:AD52">200-4*AA3</f>
        <v>196</v>
      </c>
      <c r="AE3" s="58">
        <f aca="true" t="shared" si="4" ref="AE3:AE52">200-8*AA3</f>
        <v>192</v>
      </c>
      <c r="AF3" s="59">
        <f t="shared" si="0"/>
        <v>110.58823529411765</v>
      </c>
      <c r="AG3" s="32"/>
      <c r="AH3" s="32" t="s">
        <v>48</v>
      </c>
      <c r="AI3" s="32"/>
      <c r="AJ3" s="32"/>
      <c r="AK3" s="32"/>
      <c r="AL3" s="32"/>
      <c r="AM3" s="31"/>
      <c r="AN3" s="31"/>
      <c r="AO3" s="31"/>
      <c r="AP3" s="31"/>
      <c r="AQ3" s="31"/>
      <c r="AR3" s="31"/>
      <c r="AS3" s="31"/>
    </row>
    <row r="4" spans="1:45" ht="15">
      <c r="A4" s="49"/>
      <c r="B4" s="49"/>
      <c r="C4" s="49"/>
      <c r="D4" s="49"/>
      <c r="E4" s="49"/>
      <c r="F4" s="49"/>
      <c r="G4" s="49"/>
      <c r="H4" s="49"/>
      <c r="I4" s="49"/>
      <c r="J4" s="49"/>
      <c r="K4" s="49"/>
      <c r="L4" s="49"/>
      <c r="M4" s="49"/>
      <c r="N4" s="49"/>
      <c r="O4" s="49"/>
      <c r="P4" s="49"/>
      <c r="Q4" s="49"/>
      <c r="R4" s="49"/>
      <c r="S4" s="49"/>
      <c r="T4" s="49"/>
      <c r="U4" s="49"/>
      <c r="V4" s="49"/>
      <c r="W4" s="49"/>
      <c r="X4" s="49"/>
      <c r="Y4" s="49"/>
      <c r="Z4" s="49"/>
      <c r="AA4" s="52">
        <f aca="true" t="shared" si="5" ref="AA4:AA52">AA3+1</f>
        <v>2</v>
      </c>
      <c r="AB4" s="53">
        <f t="shared" si="1"/>
        <v>11</v>
      </c>
      <c r="AC4" s="58">
        <f t="shared" si="2"/>
        <v>210.5</v>
      </c>
      <c r="AD4" s="58">
        <f t="shared" si="3"/>
        <v>192</v>
      </c>
      <c r="AE4" s="58">
        <f t="shared" si="4"/>
        <v>184</v>
      </c>
      <c r="AF4" s="59">
        <f t="shared" si="0"/>
        <v>110.58823529411765</v>
      </c>
      <c r="AG4" s="32"/>
      <c r="AH4" s="32" t="s">
        <v>50</v>
      </c>
      <c r="AI4" s="32"/>
      <c r="AJ4" s="32"/>
      <c r="AK4" s="32"/>
      <c r="AL4" s="32"/>
      <c r="AM4" s="31"/>
      <c r="AN4" s="31"/>
      <c r="AO4" s="31"/>
      <c r="AP4" s="31"/>
      <c r="AQ4" s="31"/>
      <c r="AR4" s="31"/>
      <c r="AS4" s="31"/>
    </row>
    <row r="5" spans="1:45" ht="15">
      <c r="A5" s="49"/>
      <c r="B5" s="49"/>
      <c r="C5" s="49"/>
      <c r="D5" s="49"/>
      <c r="E5" s="49"/>
      <c r="F5" s="49"/>
      <c r="G5" s="49"/>
      <c r="H5" s="49"/>
      <c r="I5" s="49"/>
      <c r="J5" s="49"/>
      <c r="K5" s="49"/>
      <c r="L5" s="49"/>
      <c r="M5" s="49"/>
      <c r="N5" s="49"/>
      <c r="O5" s="49"/>
      <c r="P5" s="49"/>
      <c r="Q5" s="49"/>
      <c r="R5" s="49"/>
      <c r="S5" s="49"/>
      <c r="T5" s="49"/>
      <c r="U5" s="49"/>
      <c r="V5" s="49"/>
      <c r="W5" s="49"/>
      <c r="X5" s="49"/>
      <c r="Y5" s="49"/>
      <c r="Z5" s="49"/>
      <c r="AA5" s="52">
        <f t="shared" si="5"/>
        <v>3</v>
      </c>
      <c r="AB5" s="53">
        <f t="shared" si="1"/>
        <v>11.5</v>
      </c>
      <c r="AC5" s="58">
        <f t="shared" si="2"/>
        <v>144.08333333333334</v>
      </c>
      <c r="AD5" s="58">
        <f t="shared" si="3"/>
        <v>188</v>
      </c>
      <c r="AE5" s="58">
        <f t="shared" si="4"/>
        <v>176</v>
      </c>
      <c r="AF5" s="59">
        <f t="shared" si="0"/>
        <v>110.58823529411765</v>
      </c>
      <c r="AG5" s="32"/>
      <c r="AH5" s="32"/>
      <c r="AI5" s="32"/>
      <c r="AJ5" s="32"/>
      <c r="AK5" s="32"/>
      <c r="AL5" s="32"/>
      <c r="AM5" s="31"/>
      <c r="AN5" s="31"/>
      <c r="AO5" s="31"/>
      <c r="AP5" s="31"/>
      <c r="AQ5" s="31"/>
      <c r="AR5" s="31"/>
      <c r="AS5" s="31"/>
    </row>
    <row r="6" spans="1:45" ht="15">
      <c r="A6" s="49"/>
      <c r="B6" s="49"/>
      <c r="C6" s="49"/>
      <c r="D6" s="49"/>
      <c r="E6" s="49"/>
      <c r="F6" s="49"/>
      <c r="G6" s="49"/>
      <c r="H6" s="49"/>
      <c r="I6" s="49"/>
      <c r="J6" s="49"/>
      <c r="K6" s="49"/>
      <c r="L6" s="49"/>
      <c r="M6" s="49"/>
      <c r="N6" s="49"/>
      <c r="O6" s="49"/>
      <c r="P6" s="49"/>
      <c r="Q6" s="49"/>
      <c r="R6" s="49"/>
      <c r="S6" s="49"/>
      <c r="T6" s="49"/>
      <c r="U6" s="49"/>
      <c r="V6" s="49"/>
      <c r="W6" s="49"/>
      <c r="X6" s="49"/>
      <c r="Y6" s="49"/>
      <c r="Z6" s="49"/>
      <c r="AA6" s="52">
        <f t="shared" si="5"/>
        <v>4</v>
      </c>
      <c r="AB6" s="53">
        <f t="shared" si="1"/>
        <v>12</v>
      </c>
      <c r="AC6" s="58">
        <f t="shared" si="2"/>
        <v>111</v>
      </c>
      <c r="AD6" s="58">
        <f t="shared" si="3"/>
        <v>184</v>
      </c>
      <c r="AE6" s="58">
        <f t="shared" si="4"/>
        <v>168</v>
      </c>
      <c r="AF6" s="59">
        <f t="shared" si="0"/>
        <v>110.58823529411765</v>
      </c>
      <c r="AG6" s="32"/>
      <c r="AH6" s="32"/>
      <c r="AI6" s="32"/>
      <c r="AJ6" s="32"/>
      <c r="AK6" s="32"/>
      <c r="AL6" s="32"/>
      <c r="AM6" s="31"/>
      <c r="AN6" s="31"/>
      <c r="AO6" s="31"/>
      <c r="AP6" s="31"/>
      <c r="AQ6" s="31"/>
      <c r="AR6" s="31"/>
      <c r="AS6" s="31"/>
    </row>
    <row r="7" spans="1:45" ht="15">
      <c r="A7" s="49"/>
      <c r="B7" s="49"/>
      <c r="C7" s="49"/>
      <c r="D7" s="49"/>
      <c r="E7" s="49"/>
      <c r="F7" s="49"/>
      <c r="G7" s="49"/>
      <c r="H7" s="49"/>
      <c r="I7" s="49"/>
      <c r="J7" s="49"/>
      <c r="K7" s="49"/>
      <c r="L7" s="49"/>
      <c r="M7" s="49"/>
      <c r="N7" s="49"/>
      <c r="O7" s="49"/>
      <c r="P7" s="49"/>
      <c r="Q7" s="49"/>
      <c r="R7" s="49"/>
      <c r="S7" s="49"/>
      <c r="T7" s="49"/>
      <c r="U7" s="49"/>
      <c r="V7" s="49"/>
      <c r="W7" s="49"/>
      <c r="X7" s="49"/>
      <c r="Y7" s="49"/>
      <c r="Z7" s="49"/>
      <c r="AA7" s="52">
        <f t="shared" si="5"/>
        <v>5</v>
      </c>
      <c r="AB7" s="53">
        <f t="shared" si="1"/>
        <v>12.5</v>
      </c>
      <c r="AC7" s="58">
        <f t="shared" si="2"/>
        <v>91.25</v>
      </c>
      <c r="AD7" s="58">
        <f t="shared" si="3"/>
        <v>180</v>
      </c>
      <c r="AE7" s="58">
        <f t="shared" si="4"/>
        <v>160</v>
      </c>
      <c r="AF7" s="59">
        <f t="shared" si="0"/>
        <v>110.58823529411765</v>
      </c>
      <c r="AG7" s="32"/>
      <c r="AH7" s="32"/>
      <c r="AI7" s="32"/>
      <c r="AJ7" s="32"/>
      <c r="AK7" s="32"/>
      <c r="AL7" s="32"/>
      <c r="AM7" s="31"/>
      <c r="AN7" s="31"/>
      <c r="AO7" s="31"/>
      <c r="AP7" s="31"/>
      <c r="AQ7" s="31"/>
      <c r="AR7" s="31"/>
      <c r="AS7" s="31"/>
    </row>
    <row r="8" spans="1:45" ht="15">
      <c r="A8" s="135" t="s">
        <v>51</v>
      </c>
      <c r="B8" s="135"/>
      <c r="C8" s="136">
        <f>190/8.5</f>
        <v>22.352941176470587</v>
      </c>
      <c r="D8" s="49"/>
      <c r="E8" s="49"/>
      <c r="F8" s="49"/>
      <c r="G8" s="49"/>
      <c r="H8" s="49"/>
      <c r="I8" s="49"/>
      <c r="J8" s="49"/>
      <c r="K8" s="49"/>
      <c r="L8" s="49"/>
      <c r="M8" s="49"/>
      <c r="N8" s="49"/>
      <c r="O8" s="49"/>
      <c r="P8" s="49"/>
      <c r="Q8" s="49"/>
      <c r="R8" s="49"/>
      <c r="S8" s="49"/>
      <c r="T8" s="49"/>
      <c r="U8" s="49"/>
      <c r="V8" s="49"/>
      <c r="W8" s="49"/>
      <c r="X8" s="49"/>
      <c r="Y8" s="49"/>
      <c r="Z8" s="49"/>
      <c r="AA8" s="52">
        <f t="shared" si="5"/>
        <v>6</v>
      </c>
      <c r="AB8" s="53">
        <f t="shared" si="1"/>
        <v>13</v>
      </c>
      <c r="AC8" s="58">
        <f t="shared" si="2"/>
        <v>78.16666666666667</v>
      </c>
      <c r="AD8" s="58">
        <f t="shared" si="3"/>
        <v>176</v>
      </c>
      <c r="AE8" s="58">
        <f t="shared" si="4"/>
        <v>152</v>
      </c>
      <c r="AF8" s="59">
        <f t="shared" si="0"/>
        <v>110.58823529411765</v>
      </c>
      <c r="AG8" s="32"/>
      <c r="AH8" s="32"/>
      <c r="AI8" s="32"/>
      <c r="AJ8" s="32"/>
      <c r="AK8" s="32"/>
      <c r="AL8" s="32"/>
      <c r="AM8" s="31"/>
      <c r="AN8" s="31"/>
      <c r="AO8" s="31"/>
      <c r="AP8" s="31"/>
      <c r="AQ8" s="31"/>
      <c r="AR8" s="31"/>
      <c r="AS8" s="31"/>
    </row>
    <row r="9" spans="1:45" ht="15">
      <c r="A9" s="135" t="s">
        <v>52</v>
      </c>
      <c r="B9" s="135"/>
      <c r="C9" s="136"/>
      <c r="D9" s="49"/>
      <c r="E9" s="49"/>
      <c r="F9" s="49"/>
      <c r="G9" s="49"/>
      <c r="H9" s="49"/>
      <c r="I9" s="49"/>
      <c r="J9" s="49"/>
      <c r="K9" s="49"/>
      <c r="L9" s="49"/>
      <c r="M9" s="49"/>
      <c r="N9" s="49"/>
      <c r="O9" s="49"/>
      <c r="P9" s="49"/>
      <c r="Q9" s="49"/>
      <c r="R9" s="49"/>
      <c r="S9" s="49"/>
      <c r="T9" s="49"/>
      <c r="U9" s="49"/>
      <c r="V9" s="49"/>
      <c r="W9" s="49"/>
      <c r="X9" s="49"/>
      <c r="Y9" s="49"/>
      <c r="Z9" s="49"/>
      <c r="AA9" s="52">
        <f t="shared" si="5"/>
        <v>7</v>
      </c>
      <c r="AB9" s="53">
        <f t="shared" si="1"/>
        <v>13.5</v>
      </c>
      <c r="AC9" s="58">
        <f t="shared" si="2"/>
        <v>68.89285714285714</v>
      </c>
      <c r="AD9" s="58">
        <f t="shared" si="3"/>
        <v>172</v>
      </c>
      <c r="AE9" s="58">
        <f t="shared" si="4"/>
        <v>144</v>
      </c>
      <c r="AF9" s="59">
        <f t="shared" si="0"/>
        <v>110.58823529411765</v>
      </c>
      <c r="AG9" s="32"/>
      <c r="AH9" s="32"/>
      <c r="AI9" s="32"/>
      <c r="AJ9" s="32"/>
      <c r="AK9" s="32"/>
      <c r="AL9" s="32"/>
      <c r="AM9" s="31"/>
      <c r="AN9" s="31"/>
      <c r="AO9" s="31"/>
      <c r="AP9" s="31"/>
      <c r="AQ9" s="31"/>
      <c r="AR9" s="31"/>
      <c r="AS9" s="31"/>
    </row>
    <row r="10" spans="1:45" ht="15">
      <c r="A10" s="137" t="s">
        <v>53</v>
      </c>
      <c r="B10" s="137"/>
      <c r="C10" s="137"/>
      <c r="D10" s="49"/>
      <c r="E10" s="49"/>
      <c r="F10" s="49"/>
      <c r="G10" s="49"/>
      <c r="H10" s="49"/>
      <c r="I10" s="49"/>
      <c r="J10" s="49"/>
      <c r="K10" s="49"/>
      <c r="L10" s="49"/>
      <c r="M10" s="49"/>
      <c r="N10" s="49"/>
      <c r="O10" s="49"/>
      <c r="P10" s="49"/>
      <c r="Q10" s="49"/>
      <c r="R10" s="49"/>
      <c r="S10" s="49"/>
      <c r="T10" s="49"/>
      <c r="U10" s="49"/>
      <c r="V10" s="49"/>
      <c r="W10" s="49"/>
      <c r="X10" s="49"/>
      <c r="Y10" s="49"/>
      <c r="Z10" s="49"/>
      <c r="AA10" s="52">
        <f t="shared" si="5"/>
        <v>8</v>
      </c>
      <c r="AB10" s="53">
        <f t="shared" si="1"/>
        <v>14</v>
      </c>
      <c r="AC10" s="58">
        <f t="shared" si="2"/>
        <v>62</v>
      </c>
      <c r="AD10" s="58">
        <f t="shared" si="3"/>
        <v>168</v>
      </c>
      <c r="AE10" s="58">
        <f t="shared" si="4"/>
        <v>136</v>
      </c>
      <c r="AF10" s="59">
        <f t="shared" si="0"/>
        <v>110.58823529411765</v>
      </c>
      <c r="AG10" s="32"/>
      <c r="AH10" s="32"/>
      <c r="AI10" s="32"/>
      <c r="AJ10" s="32"/>
      <c r="AK10" s="32"/>
      <c r="AL10" s="32"/>
      <c r="AM10" s="31"/>
      <c r="AN10" s="31"/>
      <c r="AO10" s="31"/>
      <c r="AP10" s="31"/>
      <c r="AQ10" s="31"/>
      <c r="AR10" s="31"/>
      <c r="AS10" s="31"/>
    </row>
    <row r="11" spans="1:45" ht="15">
      <c r="A11" s="135" t="s">
        <v>84</v>
      </c>
      <c r="B11" s="135"/>
      <c r="C11" s="136">
        <f>190/8.5</f>
        <v>22.352941176470587</v>
      </c>
      <c r="D11" s="49"/>
      <c r="E11" s="49"/>
      <c r="F11" s="49"/>
      <c r="G11" s="49"/>
      <c r="H11" s="49"/>
      <c r="I11" s="49"/>
      <c r="J11" s="49"/>
      <c r="K11" s="49"/>
      <c r="L11" s="49"/>
      <c r="M11" s="49"/>
      <c r="N11" s="49"/>
      <c r="O11" s="49"/>
      <c r="P11" s="49"/>
      <c r="Q11" s="49"/>
      <c r="R11" s="49"/>
      <c r="S11" s="49"/>
      <c r="T11" s="49"/>
      <c r="U11" s="49"/>
      <c r="V11" s="49"/>
      <c r="W11" s="49"/>
      <c r="X11" s="49"/>
      <c r="Y11" s="49"/>
      <c r="Z11" s="49"/>
      <c r="AA11" s="52">
        <f t="shared" si="5"/>
        <v>9</v>
      </c>
      <c r="AB11" s="53">
        <f t="shared" si="1"/>
        <v>14.5</v>
      </c>
      <c r="AC11" s="58">
        <f t="shared" si="2"/>
        <v>56.69444444444444</v>
      </c>
      <c r="AD11" s="58">
        <f t="shared" si="3"/>
        <v>164</v>
      </c>
      <c r="AE11" s="58">
        <f t="shared" si="4"/>
        <v>128</v>
      </c>
      <c r="AF11" s="59">
        <f t="shared" si="0"/>
        <v>110.58823529411765</v>
      </c>
      <c r="AG11" s="32"/>
      <c r="AH11" s="32"/>
      <c r="AI11" s="32"/>
      <c r="AJ11" s="32"/>
      <c r="AK11" s="32"/>
      <c r="AL11" s="32"/>
      <c r="AM11" s="31"/>
      <c r="AN11" s="31"/>
      <c r="AO11" s="31"/>
      <c r="AP11" s="31"/>
      <c r="AQ11" s="31"/>
      <c r="AR11" s="31"/>
      <c r="AS11" s="31"/>
    </row>
    <row r="12" spans="1:45" ht="15">
      <c r="A12" s="135" t="s">
        <v>3</v>
      </c>
      <c r="B12" s="135"/>
      <c r="C12" s="136">
        <f>200-4*C11</f>
        <v>110.58823529411765</v>
      </c>
      <c r="D12" s="49"/>
      <c r="E12" s="49"/>
      <c r="F12" s="49"/>
      <c r="G12" s="49"/>
      <c r="H12" s="49"/>
      <c r="I12" s="49"/>
      <c r="J12" s="49"/>
      <c r="K12" s="49"/>
      <c r="L12" s="49"/>
      <c r="M12" s="49"/>
      <c r="N12" s="49"/>
      <c r="O12" s="49"/>
      <c r="P12" s="49"/>
      <c r="Q12" s="49"/>
      <c r="R12" s="49"/>
      <c r="S12" s="49"/>
      <c r="T12" s="49"/>
      <c r="U12" s="49"/>
      <c r="V12" s="49"/>
      <c r="W12" s="49"/>
      <c r="X12" s="49"/>
      <c r="Y12" s="49"/>
      <c r="Z12" s="49"/>
      <c r="AA12" s="52">
        <f t="shared" si="5"/>
        <v>10</v>
      </c>
      <c r="AB12" s="53">
        <f t="shared" si="1"/>
        <v>15</v>
      </c>
      <c r="AC12" s="58">
        <f t="shared" si="2"/>
        <v>52.5</v>
      </c>
      <c r="AD12" s="58">
        <f t="shared" si="3"/>
        <v>160</v>
      </c>
      <c r="AE12" s="58">
        <f t="shared" si="4"/>
        <v>120</v>
      </c>
      <c r="AF12" s="59">
        <f t="shared" si="0"/>
        <v>110.58823529411765</v>
      </c>
      <c r="AG12" s="32"/>
      <c r="AH12" s="32"/>
      <c r="AI12" s="32"/>
      <c r="AJ12" s="32"/>
      <c r="AK12" s="32"/>
      <c r="AL12" s="32"/>
      <c r="AM12" s="31"/>
      <c r="AN12" s="31"/>
      <c r="AO12" s="31"/>
      <c r="AP12" s="31"/>
      <c r="AQ12" s="31"/>
      <c r="AR12" s="31"/>
      <c r="AS12" s="31"/>
    </row>
    <row r="13" spans="1:45" ht="15">
      <c r="A13" s="137" t="s">
        <v>54</v>
      </c>
      <c r="B13" s="137"/>
      <c r="C13" s="137"/>
      <c r="D13" s="49"/>
      <c r="E13" s="49"/>
      <c r="F13" s="49"/>
      <c r="G13" s="49"/>
      <c r="H13" s="49"/>
      <c r="I13" s="49"/>
      <c r="J13" s="49"/>
      <c r="K13" s="49"/>
      <c r="L13" s="49"/>
      <c r="M13" s="49"/>
      <c r="N13" s="49"/>
      <c r="O13" s="49"/>
      <c r="P13" s="49"/>
      <c r="Q13" s="49"/>
      <c r="R13" s="49"/>
      <c r="S13" s="49"/>
      <c r="T13" s="49"/>
      <c r="U13" s="49"/>
      <c r="V13" s="49"/>
      <c r="W13" s="49"/>
      <c r="X13" s="49"/>
      <c r="Y13" s="49"/>
      <c r="Z13" s="49"/>
      <c r="AA13" s="52">
        <f t="shared" si="5"/>
        <v>11</v>
      </c>
      <c r="AB13" s="53">
        <f t="shared" si="1"/>
        <v>15.5</v>
      </c>
      <c r="AC13" s="58">
        <f t="shared" si="2"/>
        <v>49.11363636363637</v>
      </c>
      <c r="AD13" s="58">
        <f t="shared" si="3"/>
        <v>156</v>
      </c>
      <c r="AE13" s="58">
        <f t="shared" si="4"/>
        <v>112</v>
      </c>
      <c r="AF13" s="59">
        <f t="shared" si="0"/>
        <v>110.58823529411765</v>
      </c>
      <c r="AG13" s="32"/>
      <c r="AH13" s="32"/>
      <c r="AI13" s="32"/>
      <c r="AJ13" s="32"/>
      <c r="AK13" s="32"/>
      <c r="AL13" s="32"/>
      <c r="AM13" s="31"/>
      <c r="AN13" s="31"/>
      <c r="AO13" s="31"/>
      <c r="AP13" s="31"/>
      <c r="AQ13" s="31"/>
      <c r="AR13" s="31"/>
      <c r="AS13" s="31"/>
    </row>
    <row r="14" spans="1:45" ht="15">
      <c r="A14" s="135" t="s">
        <v>55</v>
      </c>
      <c r="B14" s="135"/>
      <c r="C14" s="136">
        <f>AK2/C11+10+0.25*C11</f>
        <v>33.48297213622291</v>
      </c>
      <c r="D14" s="49"/>
      <c r="E14" s="49"/>
      <c r="F14" s="49"/>
      <c r="G14" s="49"/>
      <c r="H14" s="49"/>
      <c r="I14" s="49"/>
      <c r="J14" s="49"/>
      <c r="K14" s="49"/>
      <c r="L14" s="49"/>
      <c r="M14" s="49"/>
      <c r="N14" s="49"/>
      <c r="O14" s="49"/>
      <c r="P14" s="49"/>
      <c r="Q14" s="49"/>
      <c r="R14" s="49"/>
      <c r="S14" s="49"/>
      <c r="T14" s="49"/>
      <c r="U14" s="49"/>
      <c r="V14" s="49"/>
      <c r="W14" s="49"/>
      <c r="X14" s="49"/>
      <c r="Y14" s="49"/>
      <c r="Z14" s="49"/>
      <c r="AA14" s="52">
        <f t="shared" si="5"/>
        <v>12</v>
      </c>
      <c r="AB14" s="53">
        <f t="shared" si="1"/>
        <v>16</v>
      </c>
      <c r="AC14" s="58">
        <f t="shared" si="2"/>
        <v>46.333333333333336</v>
      </c>
      <c r="AD14" s="58">
        <f t="shared" si="3"/>
        <v>152</v>
      </c>
      <c r="AE14" s="58">
        <f t="shared" si="4"/>
        <v>104</v>
      </c>
      <c r="AF14" s="59">
        <f t="shared" si="0"/>
        <v>110.58823529411765</v>
      </c>
      <c r="AG14" s="32"/>
      <c r="AH14" s="32"/>
      <c r="AI14" s="32"/>
      <c r="AJ14" s="32"/>
      <c r="AK14" s="32"/>
      <c r="AL14" s="32"/>
      <c r="AM14" s="31"/>
      <c r="AN14" s="31"/>
      <c r="AO14" s="31"/>
      <c r="AP14" s="31"/>
      <c r="AQ14" s="31"/>
      <c r="AR14" s="31"/>
      <c r="AS14" s="31"/>
    </row>
    <row r="15" spans="1:45" ht="15">
      <c r="A15" s="135" t="s">
        <v>56</v>
      </c>
      <c r="B15" s="135"/>
      <c r="C15" s="136">
        <f>C12-C14</f>
        <v>77.10526315789474</v>
      </c>
      <c r="D15" s="49"/>
      <c r="E15" s="49"/>
      <c r="F15" s="49"/>
      <c r="G15" s="49"/>
      <c r="H15" s="49"/>
      <c r="I15" s="49"/>
      <c r="J15" s="49"/>
      <c r="K15" s="49"/>
      <c r="L15" s="49"/>
      <c r="M15" s="49"/>
      <c r="N15" s="49"/>
      <c r="O15" s="49"/>
      <c r="P15" s="49"/>
      <c r="Q15" s="49"/>
      <c r="R15" s="49"/>
      <c r="S15" s="49"/>
      <c r="T15" s="49"/>
      <c r="U15" s="49"/>
      <c r="V15" s="49"/>
      <c r="W15" s="49"/>
      <c r="X15" s="49"/>
      <c r="Y15" s="49"/>
      <c r="Z15" s="49"/>
      <c r="AA15" s="52">
        <f t="shared" si="5"/>
        <v>13</v>
      </c>
      <c r="AB15" s="53">
        <f t="shared" si="1"/>
        <v>16.5</v>
      </c>
      <c r="AC15" s="58">
        <f t="shared" si="2"/>
        <v>44.019230769230774</v>
      </c>
      <c r="AD15" s="58">
        <f t="shared" si="3"/>
        <v>148</v>
      </c>
      <c r="AE15" s="58">
        <f t="shared" si="4"/>
        <v>96</v>
      </c>
      <c r="AF15" s="59">
        <f t="shared" si="0"/>
        <v>110.58823529411765</v>
      </c>
      <c r="AG15" s="32"/>
      <c r="AH15" s="32"/>
      <c r="AI15" s="32"/>
      <c r="AJ15" s="32"/>
      <c r="AK15" s="32"/>
      <c r="AL15" s="32"/>
      <c r="AM15" s="31"/>
      <c r="AN15" s="31"/>
      <c r="AO15" s="31"/>
      <c r="AP15" s="31"/>
      <c r="AQ15" s="31"/>
      <c r="AR15" s="31"/>
      <c r="AS15" s="31"/>
    </row>
    <row r="16" spans="1:45" ht="15">
      <c r="A16" s="135" t="s">
        <v>33</v>
      </c>
      <c r="B16" s="135"/>
      <c r="C16" s="136">
        <f>C15*C11</f>
        <v>1723.5294117647059</v>
      </c>
      <c r="D16" s="49"/>
      <c r="E16" s="49"/>
      <c r="F16" s="49"/>
      <c r="G16" s="49"/>
      <c r="H16" s="49"/>
      <c r="I16" s="49"/>
      <c r="J16" s="49"/>
      <c r="K16" s="49"/>
      <c r="L16" s="49"/>
      <c r="M16" s="49"/>
      <c r="N16" s="49"/>
      <c r="O16" s="49"/>
      <c r="P16" s="49"/>
      <c r="Q16" s="49"/>
      <c r="R16" s="49"/>
      <c r="S16" s="49"/>
      <c r="T16" s="49"/>
      <c r="U16" s="49"/>
      <c r="V16" s="49"/>
      <c r="W16" s="49"/>
      <c r="X16" s="49"/>
      <c r="Y16" s="49"/>
      <c r="Z16" s="49"/>
      <c r="AA16" s="52">
        <f t="shared" si="5"/>
        <v>14</v>
      </c>
      <c r="AB16" s="53">
        <f t="shared" si="1"/>
        <v>17</v>
      </c>
      <c r="AC16" s="58">
        <f t="shared" si="2"/>
        <v>42.07142857142857</v>
      </c>
      <c r="AD16" s="58">
        <f t="shared" si="3"/>
        <v>144</v>
      </c>
      <c r="AE16" s="58">
        <f t="shared" si="4"/>
        <v>88</v>
      </c>
      <c r="AF16" s="59">
        <f t="shared" si="0"/>
        <v>110.58823529411765</v>
      </c>
      <c r="AG16" s="32"/>
      <c r="AH16" s="32"/>
      <c r="AI16" s="32"/>
      <c r="AJ16" s="32"/>
      <c r="AK16" s="32"/>
      <c r="AL16" s="32"/>
      <c r="AM16" s="31"/>
      <c r="AN16" s="31"/>
      <c r="AO16" s="31"/>
      <c r="AP16" s="31"/>
      <c r="AQ16" s="31"/>
      <c r="AR16" s="31"/>
      <c r="AS16" s="31"/>
    </row>
    <row r="17" spans="1:45" ht="15">
      <c r="A17" s="137" t="s">
        <v>67</v>
      </c>
      <c r="B17" s="137"/>
      <c r="C17" s="137"/>
      <c r="D17" s="49"/>
      <c r="E17" s="49"/>
      <c r="F17" s="49"/>
      <c r="G17" s="49"/>
      <c r="H17" s="49"/>
      <c r="I17" s="49"/>
      <c r="J17" s="49"/>
      <c r="K17" s="49"/>
      <c r="L17" s="49"/>
      <c r="M17" s="49"/>
      <c r="N17" s="49"/>
      <c r="O17" s="49"/>
      <c r="P17" s="49"/>
      <c r="Q17" s="49"/>
      <c r="R17" s="49"/>
      <c r="S17" s="49"/>
      <c r="T17" s="49"/>
      <c r="U17" s="49"/>
      <c r="V17" s="49"/>
      <c r="W17" s="49"/>
      <c r="X17" s="49"/>
      <c r="Y17" s="49"/>
      <c r="Z17" s="49"/>
      <c r="AA17" s="52">
        <f t="shared" si="5"/>
        <v>15</v>
      </c>
      <c r="AB17" s="53">
        <f t="shared" si="1"/>
        <v>17.5</v>
      </c>
      <c r="AC17" s="58">
        <f t="shared" si="2"/>
        <v>40.41666666666667</v>
      </c>
      <c r="AD17" s="58">
        <f t="shared" si="3"/>
        <v>140</v>
      </c>
      <c r="AE17" s="58">
        <f t="shared" si="4"/>
        <v>80</v>
      </c>
      <c r="AF17" s="59">
        <f t="shared" si="0"/>
        <v>110.58823529411765</v>
      </c>
      <c r="AG17" s="32"/>
      <c r="AH17" s="32"/>
      <c r="AI17" s="32"/>
      <c r="AJ17" s="32"/>
      <c r="AK17" s="32"/>
      <c r="AL17" s="32"/>
      <c r="AM17" s="31"/>
      <c r="AN17" s="31"/>
      <c r="AO17" s="31"/>
      <c r="AP17" s="31"/>
      <c r="AQ17" s="31"/>
      <c r="AR17" s="31"/>
      <c r="AS17" s="31"/>
    </row>
    <row r="18" spans="1:45" ht="15">
      <c r="A18" s="135" t="s">
        <v>68</v>
      </c>
      <c r="B18" s="135"/>
      <c r="C18" s="136">
        <f>C12*C11</f>
        <v>2471.9723183391</v>
      </c>
      <c r="D18" s="49"/>
      <c r="E18" s="49"/>
      <c r="F18" s="49"/>
      <c r="G18" s="49"/>
      <c r="H18" s="49"/>
      <c r="I18" s="49"/>
      <c r="J18" s="49"/>
      <c r="K18" s="49"/>
      <c r="L18" s="49"/>
      <c r="M18" s="49"/>
      <c r="N18" s="49"/>
      <c r="O18" s="49"/>
      <c r="P18" s="49"/>
      <c r="Q18" s="49"/>
      <c r="R18" s="49"/>
      <c r="S18" s="49"/>
      <c r="T18" s="49"/>
      <c r="U18" s="49"/>
      <c r="V18" s="49"/>
      <c r="W18" s="49"/>
      <c r="X18" s="49"/>
      <c r="Y18" s="49"/>
      <c r="Z18" s="49"/>
      <c r="AA18" s="52">
        <f t="shared" si="5"/>
        <v>16</v>
      </c>
      <c r="AB18" s="53">
        <f t="shared" si="1"/>
        <v>18</v>
      </c>
      <c r="AC18" s="58">
        <f t="shared" si="2"/>
        <v>39</v>
      </c>
      <c r="AD18" s="58">
        <f t="shared" si="3"/>
        <v>136</v>
      </c>
      <c r="AE18" s="58">
        <f t="shared" si="4"/>
        <v>72</v>
      </c>
      <c r="AF18" s="59">
        <f t="shared" si="0"/>
        <v>110.58823529411765</v>
      </c>
      <c r="AG18" s="32"/>
      <c r="AH18" s="32"/>
      <c r="AI18" s="32"/>
      <c r="AJ18" s="32"/>
      <c r="AK18" s="32"/>
      <c r="AL18" s="32"/>
      <c r="AM18" s="31"/>
      <c r="AN18" s="31"/>
      <c r="AO18" s="31"/>
      <c r="AP18" s="31"/>
      <c r="AQ18" s="31"/>
      <c r="AR18" s="31"/>
      <c r="AS18" s="31"/>
    </row>
    <row r="19" spans="1:45" ht="15">
      <c r="A19" s="135" t="s">
        <v>69</v>
      </c>
      <c r="B19" s="135"/>
      <c r="C19" s="136">
        <f>C14*C11</f>
        <v>748.4429065743944</v>
      </c>
      <c r="D19" s="49"/>
      <c r="E19" s="49"/>
      <c r="F19" s="49"/>
      <c r="G19" s="49"/>
      <c r="H19" s="49"/>
      <c r="I19" s="49"/>
      <c r="J19" s="49"/>
      <c r="K19" s="49"/>
      <c r="L19" s="49"/>
      <c r="M19" s="49"/>
      <c r="N19" s="49"/>
      <c r="O19" s="49"/>
      <c r="P19" s="49"/>
      <c r="Q19" s="49"/>
      <c r="R19" s="49"/>
      <c r="S19" s="49"/>
      <c r="T19" s="49"/>
      <c r="U19" s="49"/>
      <c r="V19" s="49"/>
      <c r="W19" s="49"/>
      <c r="X19" s="49"/>
      <c r="Y19" s="49"/>
      <c r="Z19" s="49"/>
      <c r="AA19" s="52">
        <f t="shared" si="5"/>
        <v>17</v>
      </c>
      <c r="AB19" s="53">
        <f t="shared" si="1"/>
        <v>18.5</v>
      </c>
      <c r="AC19" s="58">
        <f t="shared" si="2"/>
        <v>37.779411764705884</v>
      </c>
      <c r="AD19" s="58">
        <f t="shared" si="3"/>
        <v>132</v>
      </c>
      <c r="AE19" s="58">
        <f t="shared" si="4"/>
        <v>64</v>
      </c>
      <c r="AF19" s="59">
        <f t="shared" si="0"/>
        <v>110.58823529411765</v>
      </c>
      <c r="AG19" s="32"/>
      <c r="AH19" s="32"/>
      <c r="AI19" s="32"/>
      <c r="AJ19" s="32"/>
      <c r="AK19" s="32"/>
      <c r="AL19" s="32"/>
      <c r="AM19" s="31"/>
      <c r="AN19" s="31"/>
      <c r="AO19" s="31"/>
      <c r="AP19" s="31"/>
      <c r="AQ19" s="31"/>
      <c r="AR19" s="31"/>
      <c r="AS19" s="31"/>
    </row>
    <row r="20" spans="1:45" ht="15">
      <c r="A20" s="135" t="s">
        <v>33</v>
      </c>
      <c r="B20" s="135"/>
      <c r="C20" s="136">
        <f>C18-C19</f>
        <v>1723.5294117647059</v>
      </c>
      <c r="D20" s="49"/>
      <c r="E20" s="49"/>
      <c r="F20" s="49"/>
      <c r="G20" s="49"/>
      <c r="H20" s="49"/>
      <c r="I20" s="49"/>
      <c r="J20" s="49"/>
      <c r="K20" s="49"/>
      <c r="L20" s="49"/>
      <c r="M20" s="49"/>
      <c r="N20" s="49"/>
      <c r="O20" s="49"/>
      <c r="P20" s="49"/>
      <c r="Q20" s="49"/>
      <c r="R20" s="49"/>
      <c r="S20" s="49"/>
      <c r="T20" s="49"/>
      <c r="U20" s="49"/>
      <c r="V20" s="49"/>
      <c r="W20" s="49"/>
      <c r="X20" s="49"/>
      <c r="Y20" s="49"/>
      <c r="Z20" s="49"/>
      <c r="AA20" s="52">
        <f t="shared" si="5"/>
        <v>18</v>
      </c>
      <c r="AB20" s="53">
        <f t="shared" si="1"/>
        <v>19</v>
      </c>
      <c r="AC20" s="58">
        <f t="shared" si="2"/>
        <v>36.72222222222222</v>
      </c>
      <c r="AD20" s="58">
        <f t="shared" si="3"/>
        <v>128</v>
      </c>
      <c r="AE20" s="58">
        <f t="shared" si="4"/>
        <v>56</v>
      </c>
      <c r="AF20" s="59">
        <f t="shared" si="0"/>
        <v>110.58823529411765</v>
      </c>
      <c r="AG20" s="32"/>
      <c r="AH20" s="32"/>
      <c r="AI20" s="32"/>
      <c r="AJ20" s="32"/>
      <c r="AK20" s="32"/>
      <c r="AL20" s="32"/>
      <c r="AM20" s="31"/>
      <c r="AN20" s="31"/>
      <c r="AO20" s="31"/>
      <c r="AP20" s="31"/>
      <c r="AQ20" s="31"/>
      <c r="AR20" s="31"/>
      <c r="AS20" s="31"/>
    </row>
    <row r="21" spans="1:45" ht="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52">
        <f t="shared" si="5"/>
        <v>19</v>
      </c>
      <c r="AB21" s="53">
        <f t="shared" si="1"/>
        <v>19.5</v>
      </c>
      <c r="AC21" s="58">
        <f t="shared" si="2"/>
        <v>35.80263157894737</v>
      </c>
      <c r="AD21" s="58">
        <f t="shared" si="3"/>
        <v>124</v>
      </c>
      <c r="AE21" s="58">
        <f t="shared" si="4"/>
        <v>48</v>
      </c>
      <c r="AF21" s="59">
        <f t="shared" si="0"/>
        <v>110.58823529411765</v>
      </c>
      <c r="AG21" s="32"/>
      <c r="AH21" s="32"/>
      <c r="AI21" s="32"/>
      <c r="AJ21" s="32"/>
      <c r="AK21" s="32"/>
      <c r="AL21" s="32"/>
      <c r="AM21" s="31"/>
      <c r="AN21" s="31"/>
      <c r="AO21" s="31"/>
      <c r="AP21" s="31"/>
      <c r="AQ21" s="31"/>
      <c r="AR21" s="31"/>
      <c r="AS21" s="31"/>
    </row>
    <row r="22" spans="1:45" ht="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2">
        <f t="shared" si="5"/>
        <v>20</v>
      </c>
      <c r="AB22" s="53">
        <f t="shared" si="1"/>
        <v>20</v>
      </c>
      <c r="AC22" s="58">
        <f t="shared" si="2"/>
        <v>35</v>
      </c>
      <c r="AD22" s="58">
        <f t="shared" si="3"/>
        <v>120</v>
      </c>
      <c r="AE22" s="58">
        <f t="shared" si="4"/>
        <v>40</v>
      </c>
      <c r="AF22" s="59">
        <f t="shared" si="0"/>
        <v>110.58823529411765</v>
      </c>
      <c r="AG22" s="32"/>
      <c r="AH22" s="32"/>
      <c r="AI22" s="32"/>
      <c r="AJ22" s="32"/>
      <c r="AK22" s="32"/>
      <c r="AL22" s="32"/>
      <c r="AM22" s="31"/>
      <c r="AN22" s="31"/>
      <c r="AO22" s="31"/>
      <c r="AP22" s="31"/>
      <c r="AQ22" s="31"/>
      <c r="AR22" s="31"/>
      <c r="AS22" s="31"/>
    </row>
    <row r="23" spans="1:45"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2">
        <f t="shared" si="5"/>
        <v>21</v>
      </c>
      <c r="AB23" s="53">
        <f t="shared" si="1"/>
        <v>20.5</v>
      </c>
      <c r="AC23" s="58">
        <f t="shared" si="2"/>
        <v>34.29761904761905</v>
      </c>
      <c r="AD23" s="58">
        <f t="shared" si="3"/>
        <v>116</v>
      </c>
      <c r="AE23" s="58">
        <f t="shared" si="4"/>
        <v>32</v>
      </c>
      <c r="AF23" s="59">
        <f t="shared" si="0"/>
        <v>110.58823529411765</v>
      </c>
      <c r="AG23" s="32"/>
      <c r="AH23" s="32"/>
      <c r="AI23" s="32"/>
      <c r="AJ23" s="32"/>
      <c r="AK23" s="32"/>
      <c r="AL23" s="32"/>
      <c r="AM23" s="31"/>
      <c r="AN23" s="31"/>
      <c r="AO23" s="31"/>
      <c r="AP23" s="31"/>
      <c r="AQ23" s="31"/>
      <c r="AR23" s="31"/>
      <c r="AS23" s="31"/>
    </row>
    <row r="24" spans="1:45"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2">
        <f t="shared" si="5"/>
        <v>22</v>
      </c>
      <c r="AB24" s="53">
        <f t="shared" si="1"/>
        <v>21</v>
      </c>
      <c r="AC24" s="58">
        <f t="shared" si="2"/>
        <v>33.68181818181819</v>
      </c>
      <c r="AD24" s="58">
        <f t="shared" si="3"/>
        <v>112</v>
      </c>
      <c r="AE24" s="58">
        <f t="shared" si="4"/>
        <v>24</v>
      </c>
      <c r="AF24" s="59">
        <f t="shared" si="0"/>
        <v>110.58823529411765</v>
      </c>
      <c r="AG24" s="32"/>
      <c r="AH24" s="32"/>
      <c r="AI24" s="32"/>
      <c r="AJ24" s="32"/>
      <c r="AK24" s="32"/>
      <c r="AL24" s="32"/>
      <c r="AM24" s="31"/>
      <c r="AN24" s="31"/>
      <c r="AO24" s="31"/>
      <c r="AP24" s="31"/>
      <c r="AQ24" s="31"/>
      <c r="AR24" s="31"/>
      <c r="AS24" s="31"/>
    </row>
    <row r="25" spans="1:45"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2">
        <f t="shared" si="5"/>
        <v>23</v>
      </c>
      <c r="AB25" s="53">
        <f t="shared" si="1"/>
        <v>21.5</v>
      </c>
      <c r="AC25" s="58">
        <f t="shared" si="2"/>
        <v>33.141304347826086</v>
      </c>
      <c r="AD25" s="58">
        <f t="shared" si="3"/>
        <v>108</v>
      </c>
      <c r="AE25" s="58">
        <f t="shared" si="4"/>
        <v>16</v>
      </c>
      <c r="AF25" s="59">
        <f t="shared" si="0"/>
        <v>-100000</v>
      </c>
      <c r="AG25" s="32"/>
      <c r="AH25" s="32"/>
      <c r="AI25" s="32"/>
      <c r="AJ25" s="32"/>
      <c r="AK25" s="32"/>
      <c r="AL25" s="32"/>
      <c r="AM25" s="31"/>
      <c r="AN25" s="31"/>
      <c r="AO25" s="31"/>
      <c r="AP25" s="31"/>
      <c r="AQ25" s="31"/>
      <c r="AR25" s="31"/>
      <c r="AS25" s="31"/>
    </row>
    <row r="26" spans="1:45"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2">
        <f t="shared" si="5"/>
        <v>24</v>
      </c>
      <c r="AB26" s="53">
        <f t="shared" si="1"/>
        <v>22</v>
      </c>
      <c r="AC26" s="58">
        <f t="shared" si="2"/>
        <v>32.66666666666667</v>
      </c>
      <c r="AD26" s="58">
        <f t="shared" si="3"/>
        <v>104</v>
      </c>
      <c r="AE26" s="58">
        <f t="shared" si="4"/>
        <v>8</v>
      </c>
      <c r="AF26" s="59">
        <f t="shared" si="0"/>
        <v>-100000</v>
      </c>
      <c r="AG26" s="32"/>
      <c r="AH26" s="32"/>
      <c r="AI26" s="32"/>
      <c r="AJ26" s="32"/>
      <c r="AK26" s="32"/>
      <c r="AL26" s="32"/>
      <c r="AM26" s="31"/>
      <c r="AN26" s="31"/>
      <c r="AO26" s="31"/>
      <c r="AP26" s="31"/>
      <c r="AQ26" s="31"/>
      <c r="AR26" s="31"/>
      <c r="AS26" s="31"/>
    </row>
    <row r="27" spans="1:45"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2">
        <f t="shared" si="5"/>
        <v>25</v>
      </c>
      <c r="AB27" s="53">
        <f t="shared" si="1"/>
        <v>22.5</v>
      </c>
      <c r="AC27" s="58">
        <f t="shared" si="2"/>
        <v>32.25</v>
      </c>
      <c r="AD27" s="58">
        <f t="shared" si="3"/>
        <v>100</v>
      </c>
      <c r="AE27" s="58">
        <f t="shared" si="4"/>
        <v>0</v>
      </c>
      <c r="AF27" s="59">
        <f t="shared" si="0"/>
        <v>-100000</v>
      </c>
      <c r="AG27" s="32"/>
      <c r="AH27" s="32"/>
      <c r="AI27" s="32"/>
      <c r="AJ27" s="32"/>
      <c r="AK27" s="32"/>
      <c r="AL27" s="32"/>
      <c r="AM27" s="31"/>
      <c r="AN27" s="31"/>
      <c r="AO27" s="31"/>
      <c r="AP27" s="31"/>
      <c r="AQ27" s="31"/>
      <c r="AR27" s="31"/>
      <c r="AS27" s="31"/>
    </row>
    <row r="28" spans="1:45"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2">
        <f t="shared" si="5"/>
        <v>26</v>
      </c>
      <c r="AB28" s="53">
        <f t="shared" si="1"/>
        <v>23</v>
      </c>
      <c r="AC28" s="58">
        <f t="shared" si="2"/>
        <v>31.884615384615387</v>
      </c>
      <c r="AD28" s="58">
        <f t="shared" si="3"/>
        <v>96</v>
      </c>
      <c r="AE28" s="58">
        <f t="shared" si="4"/>
        <v>-8</v>
      </c>
      <c r="AF28" s="59">
        <f t="shared" si="0"/>
        <v>-100000</v>
      </c>
      <c r="AG28" s="32"/>
      <c r="AH28" s="32"/>
      <c r="AI28" s="32"/>
      <c r="AJ28" s="32"/>
      <c r="AK28" s="32"/>
      <c r="AL28" s="32"/>
      <c r="AM28" s="31"/>
      <c r="AN28" s="31"/>
      <c r="AO28" s="31"/>
      <c r="AP28" s="31"/>
      <c r="AQ28" s="31"/>
      <c r="AR28" s="31"/>
      <c r="AS28" s="31"/>
    </row>
    <row r="29" spans="1:45"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2">
        <f t="shared" si="5"/>
        <v>27</v>
      </c>
      <c r="AB29" s="53">
        <f t="shared" si="1"/>
        <v>23.5</v>
      </c>
      <c r="AC29" s="58">
        <f t="shared" si="2"/>
        <v>31.564814814814817</v>
      </c>
      <c r="AD29" s="58">
        <f t="shared" si="3"/>
        <v>92</v>
      </c>
      <c r="AE29" s="58">
        <f t="shared" si="4"/>
        <v>-16</v>
      </c>
      <c r="AF29" s="59">
        <f t="shared" si="0"/>
        <v>-100000</v>
      </c>
      <c r="AG29" s="32"/>
      <c r="AH29" s="32"/>
      <c r="AI29" s="32"/>
      <c r="AJ29" s="32"/>
      <c r="AK29" s="32"/>
      <c r="AL29" s="32"/>
      <c r="AM29" s="31"/>
      <c r="AN29" s="31"/>
      <c r="AO29" s="31"/>
      <c r="AP29" s="31"/>
      <c r="AQ29" s="31"/>
      <c r="AR29" s="31"/>
      <c r="AS29" s="31"/>
    </row>
    <row r="30" spans="1:45"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2">
        <f t="shared" si="5"/>
        <v>28</v>
      </c>
      <c r="AB30" s="53">
        <f t="shared" si="1"/>
        <v>24</v>
      </c>
      <c r="AC30" s="58">
        <f t="shared" si="2"/>
        <v>31.285714285714285</v>
      </c>
      <c r="AD30" s="58">
        <f t="shared" si="3"/>
        <v>88</v>
      </c>
      <c r="AE30" s="58">
        <f t="shared" si="4"/>
        <v>-24</v>
      </c>
      <c r="AF30" s="59">
        <f t="shared" si="0"/>
        <v>-100000</v>
      </c>
      <c r="AG30" s="32"/>
      <c r="AH30" s="32"/>
      <c r="AI30" s="32"/>
      <c r="AJ30" s="32"/>
      <c r="AK30" s="32"/>
      <c r="AL30" s="32"/>
      <c r="AM30" s="31"/>
      <c r="AN30" s="31"/>
      <c r="AO30" s="31"/>
      <c r="AP30" s="31"/>
      <c r="AQ30" s="31"/>
      <c r="AR30" s="31"/>
      <c r="AS30" s="31"/>
    </row>
    <row r="31" spans="1:45"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2">
        <f t="shared" si="5"/>
        <v>29</v>
      </c>
      <c r="AB31" s="53">
        <f t="shared" si="1"/>
        <v>24.5</v>
      </c>
      <c r="AC31" s="58">
        <f t="shared" si="2"/>
        <v>31.04310344827586</v>
      </c>
      <c r="AD31" s="58">
        <f t="shared" si="3"/>
        <v>84</v>
      </c>
      <c r="AE31" s="58">
        <f t="shared" si="4"/>
        <v>-32</v>
      </c>
      <c r="AF31" s="59">
        <f t="shared" si="0"/>
        <v>-100000</v>
      </c>
      <c r="AG31" s="32"/>
      <c r="AH31" s="32"/>
      <c r="AI31" s="32"/>
      <c r="AJ31" s="32"/>
      <c r="AK31" s="32"/>
      <c r="AL31" s="32"/>
      <c r="AM31" s="31"/>
      <c r="AN31" s="31"/>
      <c r="AO31" s="31"/>
      <c r="AP31" s="31"/>
      <c r="AQ31" s="31"/>
      <c r="AR31" s="31"/>
      <c r="AS31" s="31"/>
    </row>
    <row r="32" spans="1:45"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2">
        <f t="shared" si="5"/>
        <v>30</v>
      </c>
      <c r="AB32" s="53">
        <f t="shared" si="1"/>
        <v>25</v>
      </c>
      <c r="AC32" s="58">
        <f t="shared" si="2"/>
        <v>30.833333333333336</v>
      </c>
      <c r="AD32" s="58">
        <f t="shared" si="3"/>
        <v>80</v>
      </c>
      <c r="AE32" s="58">
        <f t="shared" si="4"/>
        <v>-40</v>
      </c>
      <c r="AF32" s="59">
        <f t="shared" si="0"/>
        <v>-100000</v>
      </c>
      <c r="AG32" s="32"/>
      <c r="AH32" s="32"/>
      <c r="AI32" s="32"/>
      <c r="AJ32" s="32"/>
      <c r="AK32" s="32"/>
      <c r="AL32" s="32"/>
      <c r="AM32" s="31"/>
      <c r="AN32" s="31"/>
      <c r="AO32" s="31"/>
      <c r="AP32" s="31"/>
      <c r="AQ32" s="31"/>
      <c r="AR32" s="31"/>
      <c r="AS32" s="31"/>
    </row>
    <row r="33" spans="1:45"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2">
        <f t="shared" si="5"/>
        <v>31</v>
      </c>
      <c r="AB33" s="53">
        <f t="shared" si="1"/>
        <v>25.5</v>
      </c>
      <c r="AC33" s="58">
        <f t="shared" si="2"/>
        <v>30.653225806451612</v>
      </c>
      <c r="AD33" s="58">
        <f t="shared" si="3"/>
        <v>76</v>
      </c>
      <c r="AE33" s="58">
        <f t="shared" si="4"/>
        <v>-48</v>
      </c>
      <c r="AF33" s="59">
        <f t="shared" si="0"/>
        <v>-100000</v>
      </c>
      <c r="AG33" s="32"/>
      <c r="AH33" s="32"/>
      <c r="AI33" s="32"/>
      <c r="AJ33" s="32"/>
      <c r="AK33" s="32"/>
      <c r="AL33" s="32"/>
      <c r="AM33" s="31"/>
      <c r="AN33" s="31"/>
      <c r="AO33" s="31"/>
      <c r="AP33" s="31"/>
      <c r="AQ33" s="31"/>
      <c r="AR33" s="31"/>
      <c r="AS33" s="31"/>
    </row>
    <row r="34" spans="1:45"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2">
        <f t="shared" si="5"/>
        <v>32</v>
      </c>
      <c r="AB34" s="53">
        <f t="shared" si="1"/>
        <v>26</v>
      </c>
      <c r="AC34" s="58">
        <f t="shared" si="2"/>
        <v>30.5</v>
      </c>
      <c r="AD34" s="58">
        <f t="shared" si="3"/>
        <v>72</v>
      </c>
      <c r="AE34" s="58">
        <f t="shared" si="4"/>
        <v>-56</v>
      </c>
      <c r="AF34" s="59">
        <f aca="true" t="shared" si="6" ref="AF34:AF52">IF(AA34&lt;=C$11,C$12,-100000)</f>
        <v>-100000</v>
      </c>
      <c r="AG34" s="32"/>
      <c r="AH34" s="32"/>
      <c r="AI34" s="32"/>
      <c r="AJ34" s="32"/>
      <c r="AK34" s="32"/>
      <c r="AL34" s="32"/>
      <c r="AM34" s="31"/>
      <c r="AN34" s="31"/>
      <c r="AO34" s="31"/>
      <c r="AP34" s="31"/>
      <c r="AQ34" s="31"/>
      <c r="AR34" s="31"/>
      <c r="AS34" s="31"/>
    </row>
    <row r="35" spans="1:45"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2">
        <f t="shared" si="5"/>
        <v>33</v>
      </c>
      <c r="AB35" s="53">
        <f t="shared" si="1"/>
        <v>26.5</v>
      </c>
      <c r="AC35" s="58">
        <f aca="true" t="shared" si="7" ref="AC35:AC52">AK$2/AA35+10+0.25*AA35</f>
        <v>30.37121212121212</v>
      </c>
      <c r="AD35" s="58">
        <f t="shared" si="3"/>
        <v>68</v>
      </c>
      <c r="AE35" s="58">
        <f t="shared" si="4"/>
        <v>-64</v>
      </c>
      <c r="AF35" s="59">
        <f t="shared" si="6"/>
        <v>-100000</v>
      </c>
      <c r="AG35" s="32"/>
      <c r="AH35" s="32"/>
      <c r="AI35" s="32"/>
      <c r="AJ35" s="32"/>
      <c r="AK35" s="32"/>
      <c r="AL35" s="32"/>
      <c r="AM35" s="31"/>
      <c r="AN35" s="31"/>
      <c r="AO35" s="31"/>
      <c r="AP35" s="31"/>
      <c r="AQ35" s="31"/>
      <c r="AR35" s="31"/>
      <c r="AS35" s="31"/>
    </row>
    <row r="36" spans="1:45"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2">
        <f t="shared" si="5"/>
        <v>34</v>
      </c>
      <c r="AB36" s="53">
        <f t="shared" si="1"/>
        <v>27</v>
      </c>
      <c r="AC36" s="58">
        <f t="shared" si="7"/>
        <v>30.264705882352942</v>
      </c>
      <c r="AD36" s="58">
        <f t="shared" si="3"/>
        <v>64</v>
      </c>
      <c r="AE36" s="58">
        <f t="shared" si="4"/>
        <v>-72</v>
      </c>
      <c r="AF36" s="59">
        <f t="shared" si="6"/>
        <v>-100000</v>
      </c>
      <c r="AG36" s="32"/>
      <c r="AH36" s="32"/>
      <c r="AI36" s="32"/>
      <c r="AJ36" s="32"/>
      <c r="AK36" s="32"/>
      <c r="AL36" s="32"/>
      <c r="AM36" s="31"/>
      <c r="AN36" s="31"/>
      <c r="AO36" s="31"/>
      <c r="AP36" s="31"/>
      <c r="AQ36" s="31"/>
      <c r="AR36" s="31"/>
      <c r="AS36" s="31"/>
    </row>
    <row r="37" spans="1:45"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2">
        <f t="shared" si="5"/>
        <v>35</v>
      </c>
      <c r="AB37" s="53">
        <f t="shared" si="1"/>
        <v>27.5</v>
      </c>
      <c r="AC37" s="58">
        <f t="shared" si="7"/>
        <v>30.17857142857143</v>
      </c>
      <c r="AD37" s="58">
        <f t="shared" si="3"/>
        <v>60</v>
      </c>
      <c r="AE37" s="58">
        <f t="shared" si="4"/>
        <v>-80</v>
      </c>
      <c r="AF37" s="59">
        <f t="shared" si="6"/>
        <v>-100000</v>
      </c>
      <c r="AG37" s="32"/>
      <c r="AH37" s="32"/>
      <c r="AI37" s="32"/>
      <c r="AJ37" s="32"/>
      <c r="AK37" s="32"/>
      <c r="AL37" s="32"/>
      <c r="AM37" s="31"/>
      <c r="AN37" s="31"/>
      <c r="AO37" s="31"/>
      <c r="AP37" s="31"/>
      <c r="AQ37" s="31"/>
      <c r="AR37" s="31"/>
      <c r="AS37" s="31"/>
    </row>
    <row r="38" spans="1:45"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2">
        <f t="shared" si="5"/>
        <v>36</v>
      </c>
      <c r="AB38" s="53">
        <f t="shared" si="1"/>
        <v>28</v>
      </c>
      <c r="AC38" s="58">
        <f t="shared" si="7"/>
        <v>30.11111111111111</v>
      </c>
      <c r="AD38" s="58">
        <f t="shared" si="3"/>
        <v>56</v>
      </c>
      <c r="AE38" s="58">
        <f t="shared" si="4"/>
        <v>-88</v>
      </c>
      <c r="AF38" s="59">
        <f t="shared" si="6"/>
        <v>-100000</v>
      </c>
      <c r="AG38" s="32"/>
      <c r="AH38" s="32"/>
      <c r="AI38" s="32"/>
      <c r="AJ38" s="32"/>
      <c r="AK38" s="32"/>
      <c r="AL38" s="32"/>
      <c r="AM38" s="31"/>
      <c r="AN38" s="31"/>
      <c r="AO38" s="31"/>
      <c r="AP38" s="31"/>
      <c r="AQ38" s="31"/>
      <c r="AR38" s="31"/>
      <c r="AS38" s="31"/>
    </row>
    <row r="39" spans="1:45"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2">
        <f t="shared" si="5"/>
        <v>37</v>
      </c>
      <c r="AB39" s="53">
        <f t="shared" si="1"/>
        <v>28.5</v>
      </c>
      <c r="AC39" s="58">
        <f t="shared" si="7"/>
        <v>30.06081081081081</v>
      </c>
      <c r="AD39" s="58">
        <f t="shared" si="3"/>
        <v>52</v>
      </c>
      <c r="AE39" s="58">
        <f t="shared" si="4"/>
        <v>-96</v>
      </c>
      <c r="AF39" s="59">
        <f t="shared" si="6"/>
        <v>-100000</v>
      </c>
      <c r="AG39" s="32"/>
      <c r="AH39" s="32"/>
      <c r="AI39" s="32"/>
      <c r="AJ39" s="32"/>
      <c r="AK39" s="32"/>
      <c r="AL39" s="32"/>
      <c r="AM39" s="31"/>
      <c r="AN39" s="31"/>
      <c r="AO39" s="31"/>
      <c r="AP39" s="31"/>
      <c r="AQ39" s="31"/>
      <c r="AR39" s="31"/>
      <c r="AS39" s="31"/>
    </row>
    <row r="40" spans="1:45"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2">
        <f t="shared" si="5"/>
        <v>38</v>
      </c>
      <c r="AB40" s="53">
        <f t="shared" si="1"/>
        <v>29</v>
      </c>
      <c r="AC40" s="58">
        <f t="shared" si="7"/>
        <v>30.026315789473685</v>
      </c>
      <c r="AD40" s="58">
        <f t="shared" si="3"/>
        <v>48</v>
      </c>
      <c r="AE40" s="58">
        <f t="shared" si="4"/>
        <v>-104</v>
      </c>
      <c r="AF40" s="59">
        <f t="shared" si="6"/>
        <v>-100000</v>
      </c>
      <c r="AG40" s="32"/>
      <c r="AH40" s="32"/>
      <c r="AI40" s="32"/>
      <c r="AJ40" s="32"/>
      <c r="AK40" s="32"/>
      <c r="AL40" s="32"/>
      <c r="AM40" s="31"/>
      <c r="AN40" s="31"/>
      <c r="AO40" s="31"/>
      <c r="AP40" s="31"/>
      <c r="AQ40" s="31"/>
      <c r="AR40" s="31"/>
      <c r="AS40" s="31"/>
    </row>
    <row r="41" spans="1:45"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2">
        <f t="shared" si="5"/>
        <v>39</v>
      </c>
      <c r="AB41" s="53">
        <f t="shared" si="1"/>
        <v>29.5</v>
      </c>
      <c r="AC41" s="58">
        <f t="shared" si="7"/>
        <v>30.006410256410255</v>
      </c>
      <c r="AD41" s="58">
        <f t="shared" si="3"/>
        <v>44</v>
      </c>
      <c r="AE41" s="58">
        <f t="shared" si="4"/>
        <v>-112</v>
      </c>
      <c r="AF41" s="59">
        <f t="shared" si="6"/>
        <v>-100000</v>
      </c>
      <c r="AG41" s="32"/>
      <c r="AH41" s="32"/>
      <c r="AI41" s="32"/>
      <c r="AJ41" s="32"/>
      <c r="AK41" s="32"/>
      <c r="AL41" s="32"/>
      <c r="AM41" s="31"/>
      <c r="AN41" s="31"/>
      <c r="AO41" s="31"/>
      <c r="AP41" s="31"/>
      <c r="AQ41" s="31"/>
      <c r="AR41" s="31"/>
      <c r="AS41" s="31"/>
    </row>
    <row r="42" spans="1:45"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2">
        <f t="shared" si="5"/>
        <v>40</v>
      </c>
      <c r="AB42" s="53">
        <f t="shared" si="1"/>
        <v>30</v>
      </c>
      <c r="AC42" s="58">
        <f t="shared" si="7"/>
        <v>30</v>
      </c>
      <c r="AD42" s="58">
        <f t="shared" si="3"/>
        <v>40</v>
      </c>
      <c r="AE42" s="58">
        <f t="shared" si="4"/>
        <v>-120</v>
      </c>
      <c r="AF42" s="59">
        <f t="shared" si="6"/>
        <v>-100000</v>
      </c>
      <c r="AG42" s="32"/>
      <c r="AH42" s="32"/>
      <c r="AI42" s="32"/>
      <c r="AJ42" s="32"/>
      <c r="AK42" s="32"/>
      <c r="AL42" s="32"/>
      <c r="AM42" s="31"/>
      <c r="AN42" s="31"/>
      <c r="AO42" s="31"/>
      <c r="AP42" s="31"/>
      <c r="AQ42" s="31"/>
      <c r="AR42" s="31"/>
      <c r="AS42" s="31"/>
    </row>
    <row r="43" spans="1:45"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2">
        <f t="shared" si="5"/>
        <v>41</v>
      </c>
      <c r="AB43" s="53">
        <f t="shared" si="1"/>
        <v>30.5</v>
      </c>
      <c r="AC43" s="58">
        <f t="shared" si="7"/>
        <v>30.00609756097561</v>
      </c>
      <c r="AD43" s="58">
        <f t="shared" si="3"/>
        <v>36</v>
      </c>
      <c r="AE43" s="58">
        <f t="shared" si="4"/>
        <v>-128</v>
      </c>
      <c r="AF43" s="59">
        <f t="shared" si="6"/>
        <v>-100000</v>
      </c>
      <c r="AG43" s="32"/>
      <c r="AH43" s="32"/>
      <c r="AI43" s="32"/>
      <c r="AJ43" s="32"/>
      <c r="AK43" s="32"/>
      <c r="AL43" s="32"/>
      <c r="AM43" s="31"/>
      <c r="AN43" s="31"/>
      <c r="AO43" s="31"/>
      <c r="AP43" s="31"/>
      <c r="AQ43" s="31"/>
      <c r="AR43" s="31"/>
      <c r="AS43" s="31"/>
    </row>
    <row r="44" spans="1:45"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2">
        <f t="shared" si="5"/>
        <v>42</v>
      </c>
      <c r="AB44" s="53">
        <f t="shared" si="1"/>
        <v>31</v>
      </c>
      <c r="AC44" s="58">
        <f t="shared" si="7"/>
        <v>30.023809523809526</v>
      </c>
      <c r="AD44" s="58">
        <f t="shared" si="3"/>
        <v>32</v>
      </c>
      <c r="AE44" s="58">
        <f t="shared" si="4"/>
        <v>-136</v>
      </c>
      <c r="AF44" s="59">
        <f t="shared" si="6"/>
        <v>-100000</v>
      </c>
      <c r="AG44" s="32"/>
      <c r="AH44" s="32"/>
      <c r="AI44" s="32"/>
      <c r="AJ44" s="32"/>
      <c r="AK44" s="32"/>
      <c r="AL44" s="32"/>
      <c r="AM44" s="31"/>
      <c r="AN44" s="31"/>
      <c r="AO44" s="31"/>
      <c r="AP44" s="31"/>
      <c r="AQ44" s="31"/>
      <c r="AR44" s="31"/>
      <c r="AS44" s="31"/>
    </row>
    <row r="45" spans="1:45"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2">
        <f t="shared" si="5"/>
        <v>43</v>
      </c>
      <c r="AB45" s="53">
        <f t="shared" si="1"/>
        <v>31.5</v>
      </c>
      <c r="AC45" s="58">
        <f t="shared" si="7"/>
        <v>30.05232558139535</v>
      </c>
      <c r="AD45" s="58">
        <f t="shared" si="3"/>
        <v>28</v>
      </c>
      <c r="AE45" s="58">
        <f t="shared" si="4"/>
        <v>-144</v>
      </c>
      <c r="AF45" s="59">
        <f t="shared" si="6"/>
        <v>-100000</v>
      </c>
      <c r="AG45" s="32"/>
      <c r="AH45" s="32"/>
      <c r="AI45" s="32"/>
      <c r="AJ45" s="32"/>
      <c r="AK45" s="32"/>
      <c r="AL45" s="32"/>
      <c r="AM45" s="31"/>
      <c r="AN45" s="31"/>
      <c r="AO45" s="31"/>
      <c r="AP45" s="31"/>
      <c r="AQ45" s="31"/>
      <c r="AR45" s="31"/>
      <c r="AS45" s="31"/>
    </row>
    <row r="46" spans="1:45"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2">
        <f t="shared" si="5"/>
        <v>44</v>
      </c>
      <c r="AB46" s="53">
        <f t="shared" si="1"/>
        <v>32</v>
      </c>
      <c r="AC46" s="58">
        <f t="shared" si="7"/>
        <v>30.090909090909093</v>
      </c>
      <c r="AD46" s="58">
        <f t="shared" si="3"/>
        <v>24</v>
      </c>
      <c r="AE46" s="58">
        <f t="shared" si="4"/>
        <v>-152</v>
      </c>
      <c r="AF46" s="59">
        <f t="shared" si="6"/>
        <v>-100000</v>
      </c>
      <c r="AG46" s="32"/>
      <c r="AH46" s="32"/>
      <c r="AI46" s="32"/>
      <c r="AJ46" s="32"/>
      <c r="AK46" s="32"/>
      <c r="AL46" s="32"/>
      <c r="AM46" s="31"/>
      <c r="AN46" s="31"/>
      <c r="AO46" s="31"/>
      <c r="AP46" s="31"/>
      <c r="AQ46" s="31"/>
      <c r="AR46" s="31"/>
      <c r="AS46" s="31"/>
    </row>
    <row r="47" spans="1:45"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2">
        <f t="shared" si="5"/>
        <v>45</v>
      </c>
      <c r="AB47" s="53">
        <f t="shared" si="1"/>
        <v>32.5</v>
      </c>
      <c r="AC47" s="58">
        <f t="shared" si="7"/>
        <v>30.13888888888889</v>
      </c>
      <c r="AD47" s="58">
        <f t="shared" si="3"/>
        <v>20</v>
      </c>
      <c r="AE47" s="58">
        <f t="shared" si="4"/>
        <v>-160</v>
      </c>
      <c r="AF47" s="59">
        <f t="shared" si="6"/>
        <v>-100000</v>
      </c>
      <c r="AG47" s="32"/>
      <c r="AH47" s="32"/>
      <c r="AI47" s="32"/>
      <c r="AJ47" s="32"/>
      <c r="AK47" s="32"/>
      <c r="AL47" s="32"/>
      <c r="AM47" s="31"/>
      <c r="AN47" s="31"/>
      <c r="AO47" s="31"/>
      <c r="AP47" s="31"/>
      <c r="AQ47" s="31"/>
      <c r="AR47" s="31"/>
      <c r="AS47" s="31"/>
    </row>
    <row r="48" spans="1:45"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2">
        <f t="shared" si="5"/>
        <v>46</v>
      </c>
      <c r="AB48" s="53">
        <f t="shared" si="1"/>
        <v>33</v>
      </c>
      <c r="AC48" s="58">
        <f t="shared" si="7"/>
        <v>30.195652173913043</v>
      </c>
      <c r="AD48" s="58">
        <f t="shared" si="3"/>
        <v>16</v>
      </c>
      <c r="AE48" s="58">
        <f t="shared" si="4"/>
        <v>-168</v>
      </c>
      <c r="AF48" s="59">
        <f t="shared" si="6"/>
        <v>-100000</v>
      </c>
      <c r="AG48" s="32"/>
      <c r="AH48" s="32"/>
      <c r="AI48" s="32"/>
      <c r="AJ48" s="32"/>
      <c r="AK48" s="32"/>
      <c r="AL48" s="32"/>
      <c r="AM48" s="31"/>
      <c r="AN48" s="31"/>
      <c r="AO48" s="31"/>
      <c r="AP48" s="31"/>
      <c r="AQ48" s="31"/>
      <c r="AR48" s="31"/>
      <c r="AS48" s="31"/>
    </row>
    <row r="49" spans="1:45"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2">
        <f t="shared" si="5"/>
        <v>47</v>
      </c>
      <c r="AB49" s="53">
        <f t="shared" si="1"/>
        <v>33.5</v>
      </c>
      <c r="AC49" s="58">
        <f t="shared" si="7"/>
        <v>30.26063829787234</v>
      </c>
      <c r="AD49" s="58">
        <f t="shared" si="3"/>
        <v>12</v>
      </c>
      <c r="AE49" s="58">
        <f t="shared" si="4"/>
        <v>-176</v>
      </c>
      <c r="AF49" s="59">
        <f t="shared" si="6"/>
        <v>-100000</v>
      </c>
      <c r="AG49" s="32"/>
      <c r="AH49" s="32"/>
      <c r="AI49" s="32"/>
      <c r="AJ49" s="32"/>
      <c r="AK49" s="32"/>
      <c r="AL49" s="32"/>
      <c r="AM49" s="31"/>
      <c r="AN49" s="31"/>
      <c r="AO49" s="31"/>
      <c r="AP49" s="31"/>
      <c r="AQ49" s="31"/>
      <c r="AR49" s="31"/>
      <c r="AS49" s="31"/>
    </row>
    <row r="50" spans="1:45" ht="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2">
        <f t="shared" si="5"/>
        <v>48</v>
      </c>
      <c r="AB50" s="53">
        <f t="shared" si="1"/>
        <v>34</v>
      </c>
      <c r="AC50" s="58">
        <f t="shared" si="7"/>
        <v>30.333333333333336</v>
      </c>
      <c r="AD50" s="58">
        <f t="shared" si="3"/>
        <v>8</v>
      </c>
      <c r="AE50" s="58">
        <f t="shared" si="4"/>
        <v>-184</v>
      </c>
      <c r="AF50" s="59">
        <f t="shared" si="6"/>
        <v>-100000</v>
      </c>
      <c r="AG50" s="32"/>
      <c r="AH50" s="32"/>
      <c r="AI50" s="32"/>
      <c r="AJ50" s="32"/>
      <c r="AK50" s="32"/>
      <c r="AL50" s="32"/>
      <c r="AM50" s="31"/>
      <c r="AN50" s="31"/>
      <c r="AO50" s="31"/>
      <c r="AP50" s="31"/>
      <c r="AQ50" s="31"/>
      <c r="AR50" s="31"/>
      <c r="AS50" s="31"/>
    </row>
    <row r="51" spans="1:45" ht="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2">
        <f t="shared" si="5"/>
        <v>49</v>
      </c>
      <c r="AB51" s="53">
        <f t="shared" si="1"/>
        <v>34.5</v>
      </c>
      <c r="AC51" s="58">
        <f t="shared" si="7"/>
        <v>30.413265306122447</v>
      </c>
      <c r="AD51" s="58">
        <f t="shared" si="3"/>
        <v>4</v>
      </c>
      <c r="AE51" s="58">
        <f t="shared" si="4"/>
        <v>-192</v>
      </c>
      <c r="AF51" s="59">
        <f t="shared" si="6"/>
        <v>-100000</v>
      </c>
      <c r="AG51" s="32"/>
      <c r="AH51" s="32"/>
      <c r="AI51" s="32"/>
      <c r="AJ51" s="32"/>
      <c r="AK51" s="32"/>
      <c r="AL51" s="32"/>
      <c r="AM51" s="31"/>
      <c r="AN51" s="31"/>
      <c r="AO51" s="31"/>
      <c r="AP51" s="31"/>
      <c r="AQ51" s="31"/>
      <c r="AR51" s="31"/>
      <c r="AS51" s="31"/>
    </row>
    <row r="52" spans="1:45" ht="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2">
        <f t="shared" si="5"/>
        <v>50</v>
      </c>
      <c r="AB52" s="53">
        <f t="shared" si="1"/>
        <v>35</v>
      </c>
      <c r="AC52" s="58">
        <f t="shared" si="7"/>
        <v>30.5</v>
      </c>
      <c r="AD52" s="58">
        <f t="shared" si="3"/>
        <v>0</v>
      </c>
      <c r="AE52" s="58">
        <f t="shared" si="4"/>
        <v>-200</v>
      </c>
      <c r="AF52" s="59">
        <f t="shared" si="6"/>
        <v>-100000</v>
      </c>
      <c r="AG52" s="32"/>
      <c r="AH52" s="32"/>
      <c r="AI52" s="32"/>
      <c r="AJ52" s="32"/>
      <c r="AK52" s="32"/>
      <c r="AL52" s="32"/>
      <c r="AM52" s="31"/>
      <c r="AN52" s="31"/>
      <c r="AO52" s="31"/>
      <c r="AP52" s="31"/>
      <c r="AQ52" s="31"/>
      <c r="AR52" s="31"/>
      <c r="AS52" s="31"/>
    </row>
    <row r="53" spans="1:45"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31"/>
      <c r="AD53" s="31"/>
      <c r="AE53" s="31"/>
      <c r="AF53" s="31"/>
      <c r="AG53" s="31"/>
      <c r="AH53" s="31"/>
      <c r="AI53" s="31"/>
      <c r="AJ53" s="31"/>
      <c r="AK53" s="31"/>
      <c r="AL53" s="31"/>
      <c r="AM53" s="31"/>
      <c r="AN53" s="31"/>
      <c r="AO53" s="31"/>
      <c r="AP53" s="31"/>
      <c r="AQ53" s="31"/>
      <c r="AR53" s="31"/>
      <c r="AS53" s="31"/>
    </row>
    <row r="54" spans="1:45"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31"/>
      <c r="AD54" s="31"/>
      <c r="AE54" s="31"/>
      <c r="AF54" s="31"/>
      <c r="AG54" s="31"/>
      <c r="AH54" s="31"/>
      <c r="AI54" s="31"/>
      <c r="AJ54" s="31"/>
      <c r="AK54" s="31"/>
      <c r="AL54" s="31"/>
      <c r="AM54" s="31"/>
      <c r="AN54" s="31"/>
      <c r="AO54" s="31"/>
      <c r="AP54" s="31"/>
      <c r="AQ54" s="31"/>
      <c r="AR54" s="31"/>
      <c r="AS54" s="31"/>
    </row>
    <row r="55" spans="1:45"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31"/>
      <c r="AD55" s="31"/>
      <c r="AE55" s="31"/>
      <c r="AF55" s="31"/>
      <c r="AG55" s="31"/>
      <c r="AH55" s="31"/>
      <c r="AI55" s="31"/>
      <c r="AJ55" s="31"/>
      <c r="AK55" s="31"/>
      <c r="AL55" s="31"/>
      <c r="AM55" s="31"/>
      <c r="AN55" s="31"/>
      <c r="AO55" s="31"/>
      <c r="AP55" s="31"/>
      <c r="AQ55" s="31"/>
      <c r="AR55" s="31"/>
      <c r="AS55" s="31"/>
    </row>
    <row r="56" spans="1:45"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31"/>
      <c r="AD56" s="31"/>
      <c r="AE56" s="31"/>
      <c r="AF56" s="31"/>
      <c r="AG56" s="31"/>
      <c r="AH56" s="31"/>
      <c r="AI56" s="31"/>
      <c r="AJ56" s="31"/>
      <c r="AK56" s="31"/>
      <c r="AL56" s="31"/>
      <c r="AM56" s="31"/>
      <c r="AN56" s="31"/>
      <c r="AO56" s="31"/>
      <c r="AP56" s="31"/>
      <c r="AQ56" s="31"/>
      <c r="AR56" s="31"/>
      <c r="AS56" s="31"/>
    </row>
    <row r="57" spans="1:45"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31"/>
      <c r="AD57" s="31"/>
      <c r="AE57" s="31"/>
      <c r="AF57" s="31"/>
      <c r="AG57" s="31"/>
      <c r="AH57" s="31"/>
      <c r="AI57" s="31"/>
      <c r="AJ57" s="31"/>
      <c r="AK57" s="31"/>
      <c r="AL57" s="31"/>
      <c r="AM57" s="31"/>
      <c r="AN57" s="31"/>
      <c r="AO57" s="31"/>
      <c r="AP57" s="31"/>
      <c r="AQ57" s="31"/>
      <c r="AR57" s="31"/>
      <c r="AS57" s="31"/>
    </row>
    <row r="58" spans="1:45"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31"/>
      <c r="AD58" s="31"/>
      <c r="AE58" s="31"/>
      <c r="AF58" s="31"/>
      <c r="AG58" s="31"/>
      <c r="AH58" s="31"/>
      <c r="AI58" s="31"/>
      <c r="AJ58" s="31"/>
      <c r="AK58" s="31"/>
      <c r="AL58" s="31"/>
      <c r="AM58" s="31"/>
      <c r="AN58" s="31"/>
      <c r="AO58" s="31"/>
      <c r="AP58" s="31"/>
      <c r="AQ58" s="31"/>
      <c r="AR58" s="31"/>
      <c r="AS58" s="31"/>
    </row>
    <row r="59" spans="1:45"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31"/>
      <c r="AD59" s="31"/>
      <c r="AE59" s="31"/>
      <c r="AF59" s="31"/>
      <c r="AG59" s="31"/>
      <c r="AH59" s="31"/>
      <c r="AI59" s="31"/>
      <c r="AJ59" s="31"/>
      <c r="AK59" s="31"/>
      <c r="AL59" s="31"/>
      <c r="AM59" s="31"/>
      <c r="AN59" s="31"/>
      <c r="AO59" s="31"/>
      <c r="AP59" s="31"/>
      <c r="AQ59" s="31"/>
      <c r="AR59" s="31"/>
      <c r="AS59" s="31"/>
    </row>
    <row r="60" spans="1:45" ht="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31"/>
      <c r="AD60" s="31"/>
      <c r="AE60" s="31"/>
      <c r="AF60" s="31"/>
      <c r="AG60" s="31"/>
      <c r="AH60" s="31"/>
      <c r="AI60" s="31"/>
      <c r="AJ60" s="31"/>
      <c r="AK60" s="31"/>
      <c r="AL60" s="31"/>
      <c r="AM60" s="31"/>
      <c r="AN60" s="31"/>
      <c r="AO60" s="31"/>
      <c r="AP60" s="31"/>
      <c r="AQ60" s="31"/>
      <c r="AR60" s="31"/>
      <c r="AS60" s="31"/>
    </row>
    <row r="61" spans="1:45" ht="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31"/>
      <c r="AD61" s="31"/>
      <c r="AE61" s="31"/>
      <c r="AF61" s="31"/>
      <c r="AG61" s="31"/>
      <c r="AH61" s="31"/>
      <c r="AI61" s="31"/>
      <c r="AJ61" s="31"/>
      <c r="AK61" s="31"/>
      <c r="AL61" s="31"/>
      <c r="AM61" s="31"/>
      <c r="AN61" s="31"/>
      <c r="AO61" s="31"/>
      <c r="AP61" s="31"/>
      <c r="AQ61" s="31"/>
      <c r="AR61" s="31"/>
      <c r="AS61" s="31"/>
    </row>
    <row r="62" spans="1:45" ht="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31"/>
      <c r="AD62" s="31"/>
      <c r="AE62" s="31"/>
      <c r="AF62" s="31"/>
      <c r="AG62" s="31"/>
      <c r="AH62" s="31"/>
      <c r="AI62" s="31"/>
      <c r="AJ62" s="31"/>
      <c r="AK62" s="31"/>
      <c r="AL62" s="31"/>
      <c r="AM62" s="31"/>
      <c r="AN62" s="31"/>
      <c r="AO62" s="31"/>
      <c r="AP62" s="31"/>
      <c r="AQ62" s="31"/>
      <c r="AR62" s="31"/>
      <c r="AS62" s="31"/>
    </row>
    <row r="63" spans="1:45" ht="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31"/>
      <c r="AD63" s="31"/>
      <c r="AE63" s="31"/>
      <c r="AF63" s="31"/>
      <c r="AG63" s="31"/>
      <c r="AH63" s="31"/>
      <c r="AI63" s="31"/>
      <c r="AJ63" s="31"/>
      <c r="AK63" s="31"/>
      <c r="AL63" s="31"/>
      <c r="AM63" s="31"/>
      <c r="AN63" s="31"/>
      <c r="AO63" s="31"/>
      <c r="AP63" s="31"/>
      <c r="AQ63" s="31"/>
      <c r="AR63" s="31"/>
      <c r="AS63" s="31"/>
    </row>
    <row r="64" spans="1:45" ht="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31"/>
      <c r="AD64" s="31"/>
      <c r="AE64" s="31"/>
      <c r="AF64" s="31"/>
      <c r="AG64" s="31"/>
      <c r="AH64" s="31"/>
      <c r="AI64" s="31"/>
      <c r="AJ64" s="31"/>
      <c r="AK64" s="31"/>
      <c r="AL64" s="31"/>
      <c r="AM64" s="31"/>
      <c r="AN64" s="31"/>
      <c r="AO64" s="31"/>
      <c r="AP64" s="31"/>
      <c r="AQ64" s="31"/>
      <c r="AR64" s="31"/>
      <c r="AS64" s="31"/>
    </row>
    <row r="65" spans="1:45" ht="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31"/>
      <c r="AD65" s="31"/>
      <c r="AE65" s="31"/>
      <c r="AF65" s="31"/>
      <c r="AG65" s="31"/>
      <c r="AH65" s="31"/>
      <c r="AI65" s="31"/>
      <c r="AJ65" s="31"/>
      <c r="AK65" s="31"/>
      <c r="AL65" s="31"/>
      <c r="AM65" s="31"/>
      <c r="AN65" s="31"/>
      <c r="AO65" s="31"/>
      <c r="AP65" s="31"/>
      <c r="AQ65" s="31"/>
      <c r="AR65" s="31"/>
      <c r="AS65" s="31"/>
    </row>
    <row r="66" spans="1:45" ht="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31"/>
      <c r="AD66" s="31"/>
      <c r="AE66" s="31"/>
      <c r="AF66" s="31"/>
      <c r="AG66" s="31"/>
      <c r="AH66" s="31"/>
      <c r="AI66" s="31"/>
      <c r="AJ66" s="31"/>
      <c r="AK66" s="31"/>
      <c r="AL66" s="31"/>
      <c r="AM66" s="31"/>
      <c r="AN66" s="31"/>
      <c r="AO66" s="31"/>
      <c r="AP66" s="31"/>
      <c r="AQ66" s="31"/>
      <c r="AR66" s="31"/>
      <c r="AS66" s="31"/>
    </row>
    <row r="67" spans="1:45"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31"/>
      <c r="AD67" s="31"/>
      <c r="AE67" s="31"/>
      <c r="AF67" s="31"/>
      <c r="AG67" s="31"/>
      <c r="AH67" s="31"/>
      <c r="AI67" s="31"/>
      <c r="AJ67" s="31"/>
      <c r="AK67" s="31"/>
      <c r="AL67" s="31"/>
      <c r="AM67" s="31"/>
      <c r="AN67" s="31"/>
      <c r="AO67" s="31"/>
      <c r="AP67" s="31"/>
      <c r="AQ67" s="31"/>
      <c r="AR67" s="31"/>
      <c r="AS67" s="31"/>
    </row>
    <row r="68" spans="1:45"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31"/>
      <c r="AD68" s="31"/>
      <c r="AE68" s="31"/>
      <c r="AF68" s="31"/>
      <c r="AG68" s="31"/>
      <c r="AH68" s="31"/>
      <c r="AI68" s="31"/>
      <c r="AJ68" s="31"/>
      <c r="AK68" s="31"/>
      <c r="AL68" s="31"/>
      <c r="AM68" s="31"/>
      <c r="AN68" s="31"/>
      <c r="AO68" s="31"/>
      <c r="AP68" s="31"/>
      <c r="AQ68" s="31"/>
      <c r="AR68" s="31"/>
      <c r="AS68" s="31"/>
    </row>
    <row r="69" spans="1:45"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31"/>
      <c r="AD69" s="31"/>
      <c r="AE69" s="31"/>
      <c r="AF69" s="31"/>
      <c r="AG69" s="31"/>
      <c r="AH69" s="31"/>
      <c r="AI69" s="31"/>
      <c r="AJ69" s="31"/>
      <c r="AK69" s="31"/>
      <c r="AL69" s="31"/>
      <c r="AM69" s="31"/>
      <c r="AN69" s="31"/>
      <c r="AO69" s="31"/>
      <c r="AP69" s="31"/>
      <c r="AQ69" s="31"/>
      <c r="AR69" s="31"/>
      <c r="AS69" s="31"/>
    </row>
    <row r="70" spans="1:45"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31"/>
      <c r="AD70" s="31"/>
      <c r="AE70" s="31"/>
      <c r="AF70" s="31"/>
      <c r="AG70" s="31"/>
      <c r="AH70" s="31"/>
      <c r="AI70" s="31"/>
      <c r="AJ70" s="31"/>
      <c r="AK70" s="31"/>
      <c r="AL70" s="31"/>
      <c r="AM70" s="31"/>
      <c r="AN70" s="31"/>
      <c r="AO70" s="31"/>
      <c r="AP70" s="31"/>
      <c r="AQ70" s="31"/>
      <c r="AR70" s="31"/>
      <c r="AS70" s="31"/>
    </row>
    <row r="71" spans="1:45"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31"/>
      <c r="AD71" s="31"/>
      <c r="AE71" s="31"/>
      <c r="AF71" s="31"/>
      <c r="AG71" s="31"/>
      <c r="AH71" s="31"/>
      <c r="AI71" s="31"/>
      <c r="AJ71" s="31"/>
      <c r="AK71" s="31"/>
      <c r="AL71" s="31"/>
      <c r="AM71" s="31"/>
      <c r="AN71" s="31"/>
      <c r="AO71" s="31"/>
      <c r="AP71" s="31"/>
      <c r="AQ71" s="31"/>
      <c r="AR71" s="31"/>
      <c r="AS71" s="31"/>
    </row>
    <row r="72" spans="1:45"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31"/>
      <c r="AD72" s="31"/>
      <c r="AE72" s="31"/>
      <c r="AF72" s="31"/>
      <c r="AG72" s="31"/>
      <c r="AH72" s="31"/>
      <c r="AI72" s="31"/>
      <c r="AJ72" s="31"/>
      <c r="AK72" s="31"/>
      <c r="AL72" s="31"/>
      <c r="AM72" s="31"/>
      <c r="AN72" s="31"/>
      <c r="AO72" s="31"/>
      <c r="AP72" s="31"/>
      <c r="AQ72" s="31"/>
      <c r="AR72" s="31"/>
      <c r="AS72" s="31"/>
    </row>
    <row r="73" spans="1:45"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31"/>
      <c r="AD73" s="31"/>
      <c r="AE73" s="31"/>
      <c r="AF73" s="31"/>
      <c r="AG73" s="31"/>
      <c r="AH73" s="31"/>
      <c r="AI73" s="31"/>
      <c r="AJ73" s="31"/>
      <c r="AK73" s="31"/>
      <c r="AL73" s="31"/>
      <c r="AM73" s="31"/>
      <c r="AN73" s="31"/>
      <c r="AO73" s="31"/>
      <c r="AP73" s="31"/>
      <c r="AQ73" s="31"/>
      <c r="AR73" s="31"/>
      <c r="AS73" s="31"/>
    </row>
    <row r="74" spans="1:45"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31"/>
      <c r="AD74" s="31"/>
      <c r="AE74" s="31"/>
      <c r="AF74" s="31"/>
      <c r="AG74" s="31"/>
      <c r="AH74" s="31"/>
      <c r="AI74" s="31"/>
      <c r="AJ74" s="31"/>
      <c r="AK74" s="31"/>
      <c r="AL74" s="31"/>
      <c r="AM74" s="31"/>
      <c r="AN74" s="31"/>
      <c r="AO74" s="31"/>
      <c r="AP74" s="31"/>
      <c r="AQ74" s="31"/>
      <c r="AR74" s="31"/>
      <c r="AS74" s="31"/>
    </row>
    <row r="75" spans="1:45"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31"/>
      <c r="AD75" s="31"/>
      <c r="AE75" s="31"/>
      <c r="AF75" s="31"/>
      <c r="AG75" s="31"/>
      <c r="AH75" s="31"/>
      <c r="AI75" s="31"/>
      <c r="AJ75" s="31"/>
      <c r="AK75" s="31"/>
      <c r="AL75" s="31"/>
      <c r="AM75" s="31"/>
      <c r="AN75" s="31"/>
      <c r="AO75" s="31"/>
      <c r="AP75" s="31"/>
      <c r="AQ75" s="31"/>
      <c r="AR75" s="31"/>
      <c r="AS75" s="31"/>
    </row>
    <row r="76" spans="1:45"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31"/>
      <c r="AD76" s="31"/>
      <c r="AE76" s="31"/>
      <c r="AF76" s="31"/>
      <c r="AG76" s="31"/>
      <c r="AH76" s="31"/>
      <c r="AI76" s="31"/>
      <c r="AJ76" s="31"/>
      <c r="AK76" s="31"/>
      <c r="AL76" s="31"/>
      <c r="AM76" s="31"/>
      <c r="AN76" s="31"/>
      <c r="AO76" s="31"/>
      <c r="AP76" s="31"/>
      <c r="AQ76" s="31"/>
      <c r="AR76" s="31"/>
      <c r="AS76" s="31"/>
    </row>
    <row r="77" spans="1:45" ht="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31"/>
      <c r="AD77" s="31"/>
      <c r="AE77" s="31"/>
      <c r="AF77" s="31"/>
      <c r="AG77" s="31"/>
      <c r="AH77" s="31"/>
      <c r="AI77" s="31"/>
      <c r="AJ77" s="31"/>
      <c r="AK77" s="31"/>
      <c r="AL77" s="31"/>
      <c r="AM77" s="31"/>
      <c r="AN77" s="31"/>
      <c r="AO77" s="31"/>
      <c r="AP77" s="31"/>
      <c r="AQ77" s="31"/>
      <c r="AR77" s="31"/>
      <c r="AS77" s="31"/>
    </row>
    <row r="78" spans="1:45" ht="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31"/>
      <c r="AD78" s="31"/>
      <c r="AE78" s="31"/>
      <c r="AF78" s="31"/>
      <c r="AG78" s="31"/>
      <c r="AH78" s="31"/>
      <c r="AI78" s="31"/>
      <c r="AJ78" s="31"/>
      <c r="AK78" s="31"/>
      <c r="AL78" s="31"/>
      <c r="AM78" s="31"/>
      <c r="AN78" s="31"/>
      <c r="AO78" s="31"/>
      <c r="AP78" s="31"/>
      <c r="AQ78" s="31"/>
      <c r="AR78" s="31"/>
      <c r="AS78" s="31"/>
    </row>
    <row r="79" spans="1:45" ht="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31"/>
      <c r="AD79" s="31"/>
      <c r="AE79" s="31"/>
      <c r="AF79" s="31"/>
      <c r="AG79" s="31"/>
      <c r="AH79" s="31"/>
      <c r="AI79" s="31"/>
      <c r="AJ79" s="31"/>
      <c r="AK79" s="31"/>
      <c r="AL79" s="31"/>
      <c r="AM79" s="31"/>
      <c r="AN79" s="31"/>
      <c r="AO79" s="31"/>
      <c r="AP79" s="31"/>
      <c r="AQ79" s="31"/>
      <c r="AR79" s="31"/>
      <c r="AS79" s="31"/>
    </row>
    <row r="80" spans="1:45" ht="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31"/>
      <c r="AD80" s="31"/>
      <c r="AE80" s="31"/>
      <c r="AF80" s="31"/>
      <c r="AG80" s="31"/>
      <c r="AH80" s="31"/>
      <c r="AI80" s="31"/>
      <c r="AJ80" s="31"/>
      <c r="AK80" s="31"/>
      <c r="AL80" s="31"/>
      <c r="AM80" s="31"/>
      <c r="AN80" s="31"/>
      <c r="AO80" s="31"/>
      <c r="AP80" s="31"/>
      <c r="AQ80" s="31"/>
      <c r="AR80" s="31"/>
      <c r="AS80" s="31"/>
    </row>
    <row r="81" spans="1:45" ht="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31"/>
      <c r="AD81" s="31"/>
      <c r="AE81" s="31"/>
      <c r="AF81" s="31"/>
      <c r="AG81" s="31"/>
      <c r="AH81" s="31"/>
      <c r="AI81" s="31"/>
      <c r="AJ81" s="31"/>
      <c r="AK81" s="31"/>
      <c r="AL81" s="31"/>
      <c r="AM81" s="31"/>
      <c r="AN81" s="31"/>
      <c r="AO81" s="31"/>
      <c r="AP81" s="31"/>
      <c r="AQ81" s="31"/>
      <c r="AR81" s="31"/>
      <c r="AS81" s="31"/>
    </row>
    <row r="82" spans="1:45" ht="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31"/>
      <c r="AD82" s="31"/>
      <c r="AE82" s="31"/>
      <c r="AF82" s="31"/>
      <c r="AG82" s="31"/>
      <c r="AH82" s="31"/>
      <c r="AI82" s="31"/>
      <c r="AJ82" s="31"/>
      <c r="AK82" s="31"/>
      <c r="AL82" s="31"/>
      <c r="AM82" s="31"/>
      <c r="AN82" s="31"/>
      <c r="AO82" s="31"/>
      <c r="AP82" s="31"/>
      <c r="AQ82" s="31"/>
      <c r="AR82" s="31"/>
      <c r="AS82" s="31"/>
    </row>
    <row r="83" spans="1:45" ht="1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31"/>
      <c r="AD83" s="31"/>
      <c r="AE83" s="31"/>
      <c r="AF83" s="31"/>
      <c r="AG83" s="31"/>
      <c r="AH83" s="31"/>
      <c r="AI83" s="31"/>
      <c r="AJ83" s="31"/>
      <c r="AK83" s="31"/>
      <c r="AL83" s="31"/>
      <c r="AM83" s="31"/>
      <c r="AN83" s="31"/>
      <c r="AO83" s="31"/>
      <c r="AP83" s="31"/>
      <c r="AQ83" s="31"/>
      <c r="AR83" s="31"/>
      <c r="AS83" s="31"/>
    </row>
    <row r="84" spans="1:45" ht="1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31"/>
      <c r="AD84" s="31"/>
      <c r="AE84" s="31"/>
      <c r="AF84" s="31"/>
      <c r="AG84" s="31"/>
      <c r="AH84" s="31"/>
      <c r="AI84" s="31"/>
      <c r="AJ84" s="31"/>
      <c r="AK84" s="31"/>
      <c r="AL84" s="31"/>
      <c r="AM84" s="31"/>
      <c r="AN84" s="31"/>
      <c r="AO84" s="31"/>
      <c r="AP84" s="31"/>
      <c r="AQ84" s="31"/>
      <c r="AR84" s="31"/>
      <c r="AS84" s="31"/>
    </row>
    <row r="85" spans="1:45" ht="1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31"/>
      <c r="AD85" s="31"/>
      <c r="AE85" s="31"/>
      <c r="AF85" s="31"/>
      <c r="AG85" s="31"/>
      <c r="AH85" s="31"/>
      <c r="AI85" s="31"/>
      <c r="AJ85" s="31"/>
      <c r="AK85" s="31"/>
      <c r="AL85" s="31"/>
      <c r="AM85" s="31"/>
      <c r="AN85" s="31"/>
      <c r="AO85" s="31"/>
      <c r="AP85" s="31"/>
      <c r="AQ85" s="31"/>
      <c r="AR85" s="31"/>
      <c r="AS85" s="31"/>
    </row>
    <row r="86" spans="1:45" ht="1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31"/>
      <c r="AD86" s="31"/>
      <c r="AE86" s="31"/>
      <c r="AF86" s="31"/>
      <c r="AG86" s="31"/>
      <c r="AH86" s="31"/>
      <c r="AI86" s="31"/>
      <c r="AJ86" s="31"/>
      <c r="AK86" s="31"/>
      <c r="AL86" s="31"/>
      <c r="AM86" s="31"/>
      <c r="AN86" s="31"/>
      <c r="AO86" s="31"/>
      <c r="AP86" s="31"/>
      <c r="AQ86" s="31"/>
      <c r="AR86" s="31"/>
      <c r="AS86" s="31"/>
    </row>
    <row r="87" spans="1:45" ht="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31"/>
      <c r="AD87" s="31"/>
      <c r="AE87" s="31"/>
      <c r="AF87" s="31"/>
      <c r="AG87" s="31"/>
      <c r="AH87" s="31"/>
      <c r="AI87" s="31"/>
      <c r="AJ87" s="31"/>
      <c r="AK87" s="31"/>
      <c r="AL87" s="31"/>
      <c r="AM87" s="31"/>
      <c r="AN87" s="31"/>
      <c r="AO87" s="31"/>
      <c r="AP87" s="31"/>
      <c r="AQ87" s="31"/>
      <c r="AR87" s="31"/>
      <c r="AS87" s="31"/>
    </row>
    <row r="88" spans="1:45" ht="1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31"/>
      <c r="AD88" s="31"/>
      <c r="AE88" s="31"/>
      <c r="AF88" s="31"/>
      <c r="AG88" s="31"/>
      <c r="AH88" s="31"/>
      <c r="AI88" s="31"/>
      <c r="AJ88" s="31"/>
      <c r="AK88" s="31"/>
      <c r="AL88" s="31"/>
      <c r="AM88" s="31"/>
      <c r="AN88" s="31"/>
      <c r="AO88" s="31"/>
      <c r="AP88" s="31"/>
      <c r="AQ88" s="31"/>
      <c r="AR88" s="31"/>
      <c r="AS88" s="31"/>
    </row>
    <row r="89" spans="1:45" ht="1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31"/>
      <c r="AD89" s="31"/>
      <c r="AE89" s="31"/>
      <c r="AF89" s="31"/>
      <c r="AG89" s="31"/>
      <c r="AH89" s="31"/>
      <c r="AI89" s="31"/>
      <c r="AJ89" s="31"/>
      <c r="AK89" s="31"/>
      <c r="AL89" s="31"/>
      <c r="AM89" s="31"/>
      <c r="AN89" s="31"/>
      <c r="AO89" s="31"/>
      <c r="AP89" s="31"/>
      <c r="AQ89" s="31"/>
      <c r="AR89" s="31"/>
      <c r="AS89" s="31"/>
    </row>
    <row r="90" spans="1:45" ht="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31"/>
      <c r="AD90" s="31"/>
      <c r="AE90" s="31"/>
      <c r="AF90" s="31"/>
      <c r="AG90" s="31"/>
      <c r="AH90" s="31"/>
      <c r="AI90" s="31"/>
      <c r="AJ90" s="31"/>
      <c r="AK90" s="31"/>
      <c r="AL90" s="31"/>
      <c r="AM90" s="31"/>
      <c r="AN90" s="31"/>
      <c r="AO90" s="31"/>
      <c r="AP90" s="31"/>
      <c r="AQ90" s="31"/>
      <c r="AR90" s="31"/>
      <c r="AS90" s="31"/>
    </row>
    <row r="91" spans="1:45" ht="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31"/>
      <c r="AD91" s="31"/>
      <c r="AE91" s="31"/>
      <c r="AF91" s="31"/>
      <c r="AG91" s="31"/>
      <c r="AH91" s="31"/>
      <c r="AI91" s="31"/>
      <c r="AJ91" s="31"/>
      <c r="AK91" s="31"/>
      <c r="AL91" s="31"/>
      <c r="AM91" s="31"/>
      <c r="AN91" s="31"/>
      <c r="AO91" s="31"/>
      <c r="AP91" s="31"/>
      <c r="AQ91" s="31"/>
      <c r="AR91" s="31"/>
      <c r="AS91" s="31"/>
    </row>
    <row r="92" spans="1:45" ht="1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31"/>
      <c r="AD92" s="31"/>
      <c r="AE92" s="31"/>
      <c r="AF92" s="31"/>
      <c r="AG92" s="31"/>
      <c r="AH92" s="31"/>
      <c r="AI92" s="31"/>
      <c r="AJ92" s="31"/>
      <c r="AK92" s="31"/>
      <c r="AL92" s="31"/>
      <c r="AM92" s="31"/>
      <c r="AN92" s="31"/>
      <c r="AO92" s="31"/>
      <c r="AP92" s="31"/>
      <c r="AQ92" s="31"/>
      <c r="AR92" s="31"/>
      <c r="AS92" s="31"/>
    </row>
    <row r="93" spans="1:45" ht="1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31"/>
      <c r="AD93" s="31"/>
      <c r="AE93" s="31"/>
      <c r="AF93" s="31"/>
      <c r="AG93" s="31"/>
      <c r="AH93" s="31"/>
      <c r="AI93" s="31"/>
      <c r="AJ93" s="31"/>
      <c r="AK93" s="31"/>
      <c r="AL93" s="31"/>
      <c r="AM93" s="31"/>
      <c r="AN93" s="31"/>
      <c r="AO93" s="31"/>
      <c r="AP93" s="31"/>
      <c r="AQ93" s="31"/>
      <c r="AR93" s="31"/>
      <c r="AS93" s="31"/>
    </row>
    <row r="94" spans="1:45" ht="1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31"/>
      <c r="AD94" s="31"/>
      <c r="AE94" s="31"/>
      <c r="AF94" s="31"/>
      <c r="AG94" s="31"/>
      <c r="AH94" s="31"/>
      <c r="AI94" s="31"/>
      <c r="AJ94" s="31"/>
      <c r="AK94" s="31"/>
      <c r="AL94" s="31"/>
      <c r="AM94" s="31"/>
      <c r="AN94" s="31"/>
      <c r="AO94" s="31"/>
      <c r="AP94" s="31"/>
      <c r="AQ94" s="31"/>
      <c r="AR94" s="31"/>
      <c r="AS94" s="31"/>
    </row>
    <row r="95" spans="1:45" ht="1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31"/>
      <c r="AD95" s="31"/>
      <c r="AE95" s="31"/>
      <c r="AF95" s="31"/>
      <c r="AG95" s="31"/>
      <c r="AH95" s="31"/>
      <c r="AI95" s="31"/>
      <c r="AJ95" s="31"/>
      <c r="AK95" s="31"/>
      <c r="AL95" s="31"/>
      <c r="AM95" s="31"/>
      <c r="AN95" s="31"/>
      <c r="AO95" s="31"/>
      <c r="AP95" s="31"/>
      <c r="AQ95" s="31"/>
      <c r="AR95" s="31"/>
      <c r="AS95" s="31"/>
    </row>
    <row r="96" spans="1:45" ht="1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31"/>
      <c r="AD96" s="31"/>
      <c r="AE96" s="31"/>
      <c r="AF96" s="31"/>
      <c r="AG96" s="31"/>
      <c r="AH96" s="31"/>
      <c r="AI96" s="31"/>
      <c r="AJ96" s="31"/>
      <c r="AK96" s="31"/>
      <c r="AL96" s="31"/>
      <c r="AM96" s="31"/>
      <c r="AN96" s="31"/>
      <c r="AO96" s="31"/>
      <c r="AP96" s="31"/>
      <c r="AQ96" s="31"/>
      <c r="AR96" s="31"/>
      <c r="AS96" s="31"/>
    </row>
    <row r="97" spans="1:45" ht="1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31"/>
      <c r="AD97" s="31"/>
      <c r="AE97" s="31"/>
      <c r="AF97" s="31"/>
      <c r="AG97" s="31"/>
      <c r="AH97" s="31"/>
      <c r="AI97" s="31"/>
      <c r="AJ97" s="31"/>
      <c r="AK97" s="31"/>
      <c r="AL97" s="31"/>
      <c r="AM97" s="31"/>
      <c r="AN97" s="31"/>
      <c r="AO97" s="31"/>
      <c r="AP97" s="31"/>
      <c r="AQ97" s="31"/>
      <c r="AR97" s="31"/>
      <c r="AS97" s="31"/>
    </row>
    <row r="98" spans="1:45" ht="1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31"/>
      <c r="AD98" s="31"/>
      <c r="AE98" s="31"/>
      <c r="AF98" s="31"/>
      <c r="AG98" s="31"/>
      <c r="AH98" s="31"/>
      <c r="AI98" s="31"/>
      <c r="AJ98" s="31"/>
      <c r="AK98" s="31"/>
      <c r="AL98" s="31"/>
      <c r="AM98" s="31"/>
      <c r="AN98" s="31"/>
      <c r="AO98" s="31"/>
      <c r="AP98" s="31"/>
      <c r="AQ98" s="31"/>
      <c r="AR98" s="31"/>
      <c r="AS98" s="31"/>
    </row>
    <row r="99" spans="1:45" ht="1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31"/>
      <c r="AD99" s="31"/>
      <c r="AE99" s="31"/>
      <c r="AF99" s="31"/>
      <c r="AG99" s="31"/>
      <c r="AH99" s="31"/>
      <c r="AI99" s="31"/>
      <c r="AJ99" s="31"/>
      <c r="AK99" s="31"/>
      <c r="AL99" s="31"/>
      <c r="AM99" s="31"/>
      <c r="AN99" s="31"/>
      <c r="AO99" s="31"/>
      <c r="AP99" s="31"/>
      <c r="AQ99" s="31"/>
      <c r="AR99" s="31"/>
      <c r="AS99" s="31"/>
    </row>
    <row r="100" spans="1:45" ht="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31"/>
      <c r="AD100" s="31"/>
      <c r="AE100" s="31"/>
      <c r="AF100" s="31"/>
      <c r="AG100" s="31"/>
      <c r="AH100" s="31"/>
      <c r="AI100" s="31"/>
      <c r="AJ100" s="31"/>
      <c r="AK100" s="31"/>
      <c r="AL100" s="31"/>
      <c r="AM100" s="31"/>
      <c r="AN100" s="31"/>
      <c r="AO100" s="31"/>
      <c r="AP100" s="31"/>
      <c r="AQ100" s="31"/>
      <c r="AR100" s="31"/>
      <c r="AS100" s="31"/>
    </row>
    <row r="101" spans="1:28" ht="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row>
    <row r="102" spans="1:28" ht="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row>
    <row r="103" spans="1:28" ht="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row>
    <row r="104" spans="1:28" ht="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row>
    <row r="105" spans="1:28" ht="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row>
    <row r="106" spans="1:28" ht="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row>
    <row r="107" spans="1:28" ht="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row>
    <row r="108" spans="1:28" ht="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row>
    <row r="109" spans="1:28" ht="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row>
    <row r="110" spans="1:28" ht="1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row>
    <row r="111" spans="1:28" ht="1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row>
    <row r="112" spans="1:28" ht="1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row>
    <row r="113" spans="1:28" ht="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row>
    <row r="114" spans="1:28" ht="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row>
    <row r="115" spans="1:28" ht="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row>
    <row r="116" spans="1:28" ht="1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row>
    <row r="117" spans="1:28" ht="1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row>
    <row r="118" spans="1:28" ht="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row>
    <row r="119" spans="1:28" ht="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row>
    <row r="120" spans="1:28" ht="1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row>
    <row r="121" spans="1:28" ht="1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row>
    <row r="122" spans="1:28" ht="1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row>
    <row r="123" spans="1:28" ht="1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row>
    <row r="124" spans="1:28" ht="1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row>
    <row r="125" spans="1:28" ht="1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row>
  </sheetData>
  <mergeCells count="13">
    <mergeCell ref="A13:C13"/>
    <mergeCell ref="A17:C17"/>
    <mergeCell ref="A14:B14"/>
    <mergeCell ref="A15:B15"/>
    <mergeCell ref="A8:B8"/>
    <mergeCell ref="A11:B11"/>
    <mergeCell ref="A12:B12"/>
    <mergeCell ref="A9:B9"/>
    <mergeCell ref="A10:C10"/>
    <mergeCell ref="A16:B16"/>
    <mergeCell ref="A18:B18"/>
    <mergeCell ref="A19:B19"/>
    <mergeCell ref="A20:B20"/>
  </mergeCells>
  <printOptions/>
  <pageMargins left="0.75" right="0.75" top="1" bottom="1" header="0.5" footer="0.5"/>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9"/>
  <dimension ref="A1:BA100"/>
  <sheetViews>
    <sheetView workbookViewId="0" topLeftCell="A1">
      <selection activeCell="A8" sqref="A8:C20"/>
    </sheetView>
  </sheetViews>
  <sheetFormatPr defaultColWidth="9.140625" defaultRowHeight="15"/>
  <cols>
    <col min="3" max="3" width="11.421875" style="0" customWidth="1"/>
    <col min="4" max="4" width="7.7109375" style="0" customWidth="1"/>
  </cols>
  <sheetData>
    <row r="1" spans="1:53" ht="15">
      <c r="A1" s="49"/>
      <c r="B1" s="49"/>
      <c r="C1" s="49"/>
      <c r="D1" s="49"/>
      <c r="E1" s="49"/>
      <c r="F1" s="49"/>
      <c r="G1" s="49"/>
      <c r="H1" s="49"/>
      <c r="I1" s="49"/>
      <c r="J1" s="49"/>
      <c r="K1" s="49"/>
      <c r="L1" s="49"/>
      <c r="M1" s="49"/>
      <c r="N1" s="49"/>
      <c r="O1" s="49"/>
      <c r="P1" s="49"/>
      <c r="Q1" s="49"/>
      <c r="R1" s="49"/>
      <c r="S1" s="49"/>
      <c r="T1" s="49"/>
      <c r="U1" s="49"/>
      <c r="V1" s="49"/>
      <c r="W1" s="49"/>
      <c r="X1" s="49"/>
      <c r="Y1" s="49"/>
      <c r="Z1" s="49"/>
      <c r="AA1" s="55" t="s">
        <v>35</v>
      </c>
      <c r="AB1" s="56" t="s">
        <v>2</v>
      </c>
      <c r="AC1" s="56" t="s">
        <v>0</v>
      </c>
      <c r="AD1" s="56" t="s">
        <v>36</v>
      </c>
      <c r="AE1" s="56" t="s">
        <v>38</v>
      </c>
      <c r="AF1" s="56" t="s">
        <v>70</v>
      </c>
      <c r="AG1" s="57" t="s">
        <v>71</v>
      </c>
      <c r="AH1" s="49"/>
      <c r="AI1" s="49"/>
      <c r="AJ1" s="49"/>
      <c r="AK1" s="49"/>
      <c r="AL1" s="49"/>
      <c r="AM1" s="49"/>
      <c r="AN1" s="49"/>
      <c r="AO1" s="49"/>
      <c r="AP1" s="49"/>
      <c r="AQ1" s="49"/>
      <c r="AR1" s="49"/>
      <c r="AS1" s="49"/>
      <c r="AT1" s="49"/>
      <c r="AU1" s="49"/>
      <c r="AV1" s="49"/>
      <c r="AW1" s="49"/>
      <c r="AX1" s="49"/>
      <c r="AY1" s="49"/>
      <c r="AZ1" s="49"/>
      <c r="BA1" s="49"/>
    </row>
    <row r="2" spans="1:53" ht="15">
      <c r="A2" s="50"/>
      <c r="B2" s="50"/>
      <c r="C2" s="50"/>
      <c r="D2" s="50"/>
      <c r="E2" s="50"/>
      <c r="F2" s="49"/>
      <c r="G2" s="49"/>
      <c r="H2" s="49"/>
      <c r="I2" s="49"/>
      <c r="J2" s="49"/>
      <c r="K2" s="49"/>
      <c r="L2" s="49"/>
      <c r="M2" s="49"/>
      <c r="N2" s="49"/>
      <c r="O2" s="49"/>
      <c r="P2" s="49"/>
      <c r="Q2" s="49"/>
      <c r="R2" s="49"/>
      <c r="S2" s="49"/>
      <c r="T2" s="49"/>
      <c r="U2" s="49"/>
      <c r="V2" s="49"/>
      <c r="W2" s="49"/>
      <c r="X2" s="49"/>
      <c r="Y2" s="49"/>
      <c r="Z2" s="49"/>
      <c r="AA2" s="52">
        <v>0</v>
      </c>
      <c r="AB2" s="53">
        <f aca="true" t="shared" si="0" ref="AB2:AB33">10+0.5*AA2</f>
        <v>10</v>
      </c>
      <c r="AC2" s="53"/>
      <c r="AD2" s="53">
        <f aca="true" t="shared" si="1" ref="AD2:AD33">200-4*AA2</f>
        <v>200</v>
      </c>
      <c r="AE2" s="53">
        <f aca="true" t="shared" si="2" ref="AE2:AE33">200-8*AA2</f>
        <v>200</v>
      </c>
      <c r="AF2" s="53">
        <f aca="true" t="shared" si="3" ref="AF2:AF33">IF($AA2&lt;=ROUNDDOWN(C$11,0),C$12,-100000)</f>
        <v>110.58823529411765</v>
      </c>
      <c r="AG2" s="54">
        <f aca="true" t="shared" si="4" ref="AG2:AG33">IF($AA2&lt;=ROUNDDOWN(C$11,0),C$14,-100000)</f>
        <v>33.48297213622291</v>
      </c>
      <c r="AH2" s="49"/>
      <c r="AI2" s="49"/>
      <c r="AJ2" s="49"/>
      <c r="AK2" s="50" t="s">
        <v>49</v>
      </c>
      <c r="AL2" s="50"/>
      <c r="AM2" s="50"/>
      <c r="AN2" s="50">
        <f>0.25*40^2</f>
        <v>400</v>
      </c>
      <c r="AO2" s="49"/>
      <c r="AP2" s="49"/>
      <c r="AQ2" s="49"/>
      <c r="AR2" s="49"/>
      <c r="AS2" s="49"/>
      <c r="AT2" s="49"/>
      <c r="AU2" s="49"/>
      <c r="AV2" s="49"/>
      <c r="AW2" s="49"/>
      <c r="AX2" s="49"/>
      <c r="AY2" s="49"/>
      <c r="AZ2" s="49"/>
      <c r="BA2" s="49"/>
    </row>
    <row r="3" spans="1:53" ht="15">
      <c r="A3" s="50"/>
      <c r="B3" s="50"/>
      <c r="C3" s="50"/>
      <c r="D3" s="50"/>
      <c r="E3" s="50"/>
      <c r="F3" s="49"/>
      <c r="G3" s="49"/>
      <c r="H3" s="49"/>
      <c r="I3" s="49"/>
      <c r="J3" s="49"/>
      <c r="K3" s="49"/>
      <c r="L3" s="49"/>
      <c r="M3" s="49"/>
      <c r="N3" s="49"/>
      <c r="O3" s="49"/>
      <c r="P3" s="49"/>
      <c r="Q3" s="49"/>
      <c r="R3" s="49"/>
      <c r="S3" s="49"/>
      <c r="T3" s="49"/>
      <c r="U3" s="49"/>
      <c r="V3" s="49"/>
      <c r="W3" s="49"/>
      <c r="X3" s="49"/>
      <c r="Y3" s="49"/>
      <c r="Z3" s="49"/>
      <c r="AA3" s="52">
        <f aca="true" t="shared" si="5" ref="AA3:AA34">AA2+1</f>
        <v>1</v>
      </c>
      <c r="AB3" s="53">
        <f t="shared" si="0"/>
        <v>10.5</v>
      </c>
      <c r="AC3" s="53">
        <f aca="true" t="shared" si="6" ref="AC3:AC34">AN$2/AA3+10+0.25*AA3</f>
        <v>410.25</v>
      </c>
      <c r="AD3" s="53">
        <f t="shared" si="1"/>
        <v>196</v>
      </c>
      <c r="AE3" s="53">
        <f t="shared" si="2"/>
        <v>192</v>
      </c>
      <c r="AF3" s="53">
        <f t="shared" si="3"/>
        <v>110.58823529411765</v>
      </c>
      <c r="AG3" s="54">
        <f t="shared" si="4"/>
        <v>33.48297213622291</v>
      </c>
      <c r="AH3" s="49"/>
      <c r="AI3" s="49"/>
      <c r="AJ3" s="49"/>
      <c r="AK3" s="50" t="s">
        <v>48</v>
      </c>
      <c r="AL3" s="50"/>
      <c r="AM3" s="50"/>
      <c r="AN3" s="50"/>
      <c r="AO3" s="49"/>
      <c r="AP3" s="49"/>
      <c r="AQ3" s="49"/>
      <c r="AR3" s="49"/>
      <c r="AS3" s="49"/>
      <c r="AT3" s="49"/>
      <c r="AU3" s="49"/>
      <c r="AV3" s="49"/>
      <c r="AW3" s="49"/>
      <c r="AX3" s="49"/>
      <c r="AY3" s="49"/>
      <c r="AZ3" s="49"/>
      <c r="BA3" s="49"/>
    </row>
    <row r="4" spans="1:53" ht="15">
      <c r="A4" s="50"/>
      <c r="B4" s="50"/>
      <c r="C4" s="50"/>
      <c r="D4" s="50"/>
      <c r="E4" s="50"/>
      <c r="F4" s="49"/>
      <c r="G4" s="49"/>
      <c r="H4" s="49"/>
      <c r="I4" s="49"/>
      <c r="J4" s="49"/>
      <c r="K4" s="49"/>
      <c r="L4" s="49"/>
      <c r="M4" s="49"/>
      <c r="N4" s="49"/>
      <c r="O4" s="49"/>
      <c r="P4" s="49"/>
      <c r="Q4" s="49"/>
      <c r="R4" s="49"/>
      <c r="S4" s="49"/>
      <c r="T4" s="49"/>
      <c r="U4" s="49"/>
      <c r="V4" s="49"/>
      <c r="W4" s="49"/>
      <c r="X4" s="49"/>
      <c r="Y4" s="49"/>
      <c r="Z4" s="49"/>
      <c r="AA4" s="52">
        <f t="shared" si="5"/>
        <v>2</v>
      </c>
      <c r="AB4" s="53">
        <f t="shared" si="0"/>
        <v>11</v>
      </c>
      <c r="AC4" s="53">
        <f t="shared" si="6"/>
        <v>210.5</v>
      </c>
      <c r="AD4" s="53">
        <f t="shared" si="1"/>
        <v>192</v>
      </c>
      <c r="AE4" s="53">
        <f t="shared" si="2"/>
        <v>184</v>
      </c>
      <c r="AF4" s="53">
        <f t="shared" si="3"/>
        <v>110.58823529411765</v>
      </c>
      <c r="AG4" s="54">
        <f t="shared" si="4"/>
        <v>33.48297213622291</v>
      </c>
      <c r="AH4" s="49"/>
      <c r="AI4" s="49"/>
      <c r="AJ4" s="49"/>
      <c r="AK4" s="50" t="s">
        <v>50</v>
      </c>
      <c r="AL4" s="50"/>
      <c r="AM4" s="50"/>
      <c r="AN4" s="50"/>
      <c r="AO4" s="49"/>
      <c r="AP4" s="49"/>
      <c r="AQ4" s="49"/>
      <c r="AR4" s="49"/>
      <c r="AS4" s="49"/>
      <c r="AT4" s="49"/>
      <c r="AU4" s="49"/>
      <c r="AV4" s="49"/>
      <c r="AW4" s="49"/>
      <c r="AX4" s="49"/>
      <c r="AY4" s="49"/>
      <c r="AZ4" s="49"/>
      <c r="BA4" s="49"/>
    </row>
    <row r="5" spans="1:53" ht="15">
      <c r="A5" s="50"/>
      <c r="B5" s="50"/>
      <c r="C5" s="50"/>
      <c r="D5" s="50"/>
      <c r="E5" s="50"/>
      <c r="F5" s="49"/>
      <c r="G5" s="49"/>
      <c r="H5" s="49"/>
      <c r="I5" s="49"/>
      <c r="J5" s="49"/>
      <c r="K5" s="49"/>
      <c r="L5" s="49"/>
      <c r="M5" s="49"/>
      <c r="N5" s="49"/>
      <c r="O5" s="49"/>
      <c r="P5" s="49"/>
      <c r="Q5" s="49"/>
      <c r="R5" s="49"/>
      <c r="S5" s="49"/>
      <c r="T5" s="49"/>
      <c r="U5" s="49"/>
      <c r="V5" s="49"/>
      <c r="W5" s="49"/>
      <c r="X5" s="49"/>
      <c r="Y5" s="49"/>
      <c r="Z5" s="49"/>
      <c r="AA5" s="52">
        <f t="shared" si="5"/>
        <v>3</v>
      </c>
      <c r="AB5" s="53">
        <f t="shared" si="0"/>
        <v>11.5</v>
      </c>
      <c r="AC5" s="53">
        <f t="shared" si="6"/>
        <v>144.08333333333334</v>
      </c>
      <c r="AD5" s="53">
        <f t="shared" si="1"/>
        <v>188</v>
      </c>
      <c r="AE5" s="53">
        <f t="shared" si="2"/>
        <v>176</v>
      </c>
      <c r="AF5" s="53">
        <f t="shared" si="3"/>
        <v>110.58823529411765</v>
      </c>
      <c r="AG5" s="54">
        <f t="shared" si="4"/>
        <v>33.48297213622291</v>
      </c>
      <c r="AH5" s="49"/>
      <c r="AI5" s="49"/>
      <c r="AJ5" s="49"/>
      <c r="AK5" s="50"/>
      <c r="AL5" s="50"/>
      <c r="AM5" s="50"/>
      <c r="AN5" s="50"/>
      <c r="AO5" s="49"/>
      <c r="AP5" s="49"/>
      <c r="AQ5" s="49"/>
      <c r="AR5" s="49"/>
      <c r="AS5" s="49"/>
      <c r="AT5" s="49"/>
      <c r="AU5" s="49"/>
      <c r="AV5" s="49"/>
      <c r="AW5" s="49"/>
      <c r="AX5" s="49"/>
      <c r="AY5" s="49"/>
      <c r="AZ5" s="49"/>
      <c r="BA5" s="49"/>
    </row>
    <row r="6" spans="1:53" ht="15">
      <c r="A6" s="50"/>
      <c r="B6" s="50"/>
      <c r="C6" s="50"/>
      <c r="D6" s="50"/>
      <c r="E6" s="50"/>
      <c r="F6" s="49"/>
      <c r="G6" s="49"/>
      <c r="H6" s="49"/>
      <c r="I6" s="49"/>
      <c r="J6" s="49"/>
      <c r="K6" s="49"/>
      <c r="L6" s="49"/>
      <c r="M6" s="49"/>
      <c r="N6" s="49"/>
      <c r="O6" s="49"/>
      <c r="P6" s="49"/>
      <c r="Q6" s="49"/>
      <c r="R6" s="49"/>
      <c r="S6" s="49"/>
      <c r="T6" s="49"/>
      <c r="U6" s="49"/>
      <c r="V6" s="49"/>
      <c r="W6" s="49"/>
      <c r="X6" s="49"/>
      <c r="Y6" s="49"/>
      <c r="Z6" s="49"/>
      <c r="AA6" s="52">
        <f t="shared" si="5"/>
        <v>4</v>
      </c>
      <c r="AB6" s="53">
        <f t="shared" si="0"/>
        <v>12</v>
      </c>
      <c r="AC6" s="53">
        <f t="shared" si="6"/>
        <v>111</v>
      </c>
      <c r="AD6" s="53">
        <f t="shared" si="1"/>
        <v>184</v>
      </c>
      <c r="AE6" s="53">
        <f t="shared" si="2"/>
        <v>168</v>
      </c>
      <c r="AF6" s="53">
        <f t="shared" si="3"/>
        <v>110.58823529411765</v>
      </c>
      <c r="AG6" s="54">
        <f t="shared" si="4"/>
        <v>33.48297213622291</v>
      </c>
      <c r="AH6" s="49"/>
      <c r="AI6" s="49"/>
      <c r="AJ6" s="49"/>
      <c r="AK6" s="49"/>
      <c r="AL6" s="49"/>
      <c r="AM6" s="49"/>
      <c r="AN6" s="49"/>
      <c r="AO6" s="49"/>
      <c r="AP6" s="49"/>
      <c r="AQ6" s="49"/>
      <c r="AR6" s="49"/>
      <c r="AS6" s="49"/>
      <c r="AT6" s="49"/>
      <c r="AU6" s="49"/>
      <c r="AV6" s="49"/>
      <c r="AW6" s="49"/>
      <c r="AX6" s="49"/>
      <c r="AY6" s="49"/>
      <c r="AZ6" s="49"/>
      <c r="BA6" s="49"/>
    </row>
    <row r="7" spans="1:53" ht="15">
      <c r="A7" s="50"/>
      <c r="B7" s="50"/>
      <c r="C7" s="50"/>
      <c r="D7" s="50"/>
      <c r="E7" s="50"/>
      <c r="F7" s="49"/>
      <c r="G7" s="49"/>
      <c r="H7" s="49"/>
      <c r="I7" s="49"/>
      <c r="J7" s="49"/>
      <c r="K7" s="49"/>
      <c r="L7" s="49"/>
      <c r="M7" s="49"/>
      <c r="N7" s="49"/>
      <c r="O7" s="49"/>
      <c r="P7" s="49"/>
      <c r="Q7" s="49"/>
      <c r="R7" s="49"/>
      <c r="S7" s="49"/>
      <c r="T7" s="49"/>
      <c r="U7" s="49"/>
      <c r="V7" s="49"/>
      <c r="W7" s="49"/>
      <c r="X7" s="49"/>
      <c r="Y7" s="49"/>
      <c r="Z7" s="49"/>
      <c r="AA7" s="52">
        <f t="shared" si="5"/>
        <v>5</v>
      </c>
      <c r="AB7" s="53">
        <f t="shared" si="0"/>
        <v>12.5</v>
      </c>
      <c r="AC7" s="53">
        <f t="shared" si="6"/>
        <v>91.25</v>
      </c>
      <c r="AD7" s="53">
        <f t="shared" si="1"/>
        <v>180</v>
      </c>
      <c r="AE7" s="53">
        <f t="shared" si="2"/>
        <v>160</v>
      </c>
      <c r="AF7" s="53">
        <f t="shared" si="3"/>
        <v>110.58823529411765</v>
      </c>
      <c r="AG7" s="54">
        <f t="shared" si="4"/>
        <v>33.48297213622291</v>
      </c>
      <c r="AH7" s="49"/>
      <c r="AI7" s="49"/>
      <c r="AJ7" s="49"/>
      <c r="AK7" s="49"/>
      <c r="AL7" s="49"/>
      <c r="AM7" s="49"/>
      <c r="AN7" s="49"/>
      <c r="AO7" s="49"/>
      <c r="AP7" s="49"/>
      <c r="AQ7" s="49"/>
      <c r="AR7" s="49"/>
      <c r="AS7" s="49"/>
      <c r="AT7" s="49"/>
      <c r="AU7" s="49"/>
      <c r="AV7" s="49"/>
      <c r="AW7" s="49"/>
      <c r="AX7" s="49"/>
      <c r="AY7" s="49"/>
      <c r="AZ7" s="49"/>
      <c r="BA7" s="49"/>
    </row>
    <row r="8" spans="1:53" ht="15">
      <c r="A8" s="130" t="s">
        <v>51</v>
      </c>
      <c r="B8" s="130"/>
      <c r="C8" s="125">
        <f>190/8.5</f>
        <v>22.352941176470587</v>
      </c>
      <c r="D8" s="50"/>
      <c r="E8" s="50"/>
      <c r="F8" s="49"/>
      <c r="G8" s="49"/>
      <c r="H8" s="49"/>
      <c r="I8" s="49"/>
      <c r="J8" s="49"/>
      <c r="K8" s="49"/>
      <c r="L8" s="49"/>
      <c r="M8" s="49"/>
      <c r="N8" s="49"/>
      <c r="O8" s="49"/>
      <c r="P8" s="49"/>
      <c r="Q8" s="49"/>
      <c r="R8" s="49"/>
      <c r="S8" s="49"/>
      <c r="T8" s="49"/>
      <c r="U8" s="49"/>
      <c r="V8" s="49"/>
      <c r="W8" s="49"/>
      <c r="X8" s="49"/>
      <c r="Y8" s="49"/>
      <c r="Z8" s="49"/>
      <c r="AA8" s="52">
        <f t="shared" si="5"/>
        <v>6</v>
      </c>
      <c r="AB8" s="53">
        <f t="shared" si="0"/>
        <v>13</v>
      </c>
      <c r="AC8" s="53">
        <f t="shared" si="6"/>
        <v>78.16666666666667</v>
      </c>
      <c r="AD8" s="53">
        <f t="shared" si="1"/>
        <v>176</v>
      </c>
      <c r="AE8" s="53">
        <f t="shared" si="2"/>
        <v>152</v>
      </c>
      <c r="AF8" s="53">
        <f t="shared" si="3"/>
        <v>110.58823529411765</v>
      </c>
      <c r="AG8" s="54">
        <f t="shared" si="4"/>
        <v>33.48297213622291</v>
      </c>
      <c r="AH8" s="49"/>
      <c r="AI8" s="49"/>
      <c r="AJ8" s="49"/>
      <c r="AK8" s="49"/>
      <c r="AL8" s="49"/>
      <c r="AM8" s="49"/>
      <c r="AN8" s="49"/>
      <c r="AO8" s="49"/>
      <c r="AP8" s="49"/>
      <c r="AQ8" s="49"/>
      <c r="AR8" s="49"/>
      <c r="AS8" s="49"/>
      <c r="AT8" s="49"/>
      <c r="AU8" s="49"/>
      <c r="AV8" s="49"/>
      <c r="AW8" s="49"/>
      <c r="AX8" s="49"/>
      <c r="AY8" s="49"/>
      <c r="AZ8" s="49"/>
      <c r="BA8" s="49"/>
    </row>
    <row r="9" spans="1:53" ht="15">
      <c r="A9" s="130" t="s">
        <v>52</v>
      </c>
      <c r="B9" s="130"/>
      <c r="C9" s="125"/>
      <c r="D9" s="50"/>
      <c r="E9" s="50"/>
      <c r="F9" s="49"/>
      <c r="G9" s="49"/>
      <c r="H9" s="49"/>
      <c r="I9" s="49"/>
      <c r="J9" s="49"/>
      <c r="K9" s="49"/>
      <c r="L9" s="49"/>
      <c r="M9" s="49"/>
      <c r="N9" s="49"/>
      <c r="O9" s="49"/>
      <c r="P9" s="49"/>
      <c r="Q9" s="49"/>
      <c r="R9" s="49"/>
      <c r="S9" s="49"/>
      <c r="T9" s="49"/>
      <c r="U9" s="49"/>
      <c r="V9" s="49"/>
      <c r="W9" s="49"/>
      <c r="X9" s="49"/>
      <c r="Y9" s="49"/>
      <c r="Z9" s="49"/>
      <c r="AA9" s="52">
        <f t="shared" si="5"/>
        <v>7</v>
      </c>
      <c r="AB9" s="53">
        <f t="shared" si="0"/>
        <v>13.5</v>
      </c>
      <c r="AC9" s="53">
        <f t="shared" si="6"/>
        <v>68.89285714285714</v>
      </c>
      <c r="AD9" s="53">
        <f t="shared" si="1"/>
        <v>172</v>
      </c>
      <c r="AE9" s="53">
        <f t="shared" si="2"/>
        <v>144</v>
      </c>
      <c r="AF9" s="53">
        <f t="shared" si="3"/>
        <v>110.58823529411765</v>
      </c>
      <c r="AG9" s="54">
        <f t="shared" si="4"/>
        <v>33.48297213622291</v>
      </c>
      <c r="AH9" s="49"/>
      <c r="AI9" s="49"/>
      <c r="AJ9" s="49"/>
      <c r="AK9" s="49"/>
      <c r="AL9" s="49"/>
      <c r="AM9" s="49"/>
      <c r="AN9" s="49"/>
      <c r="AO9" s="49"/>
      <c r="AP9" s="49"/>
      <c r="AQ9" s="49"/>
      <c r="AR9" s="49"/>
      <c r="AS9" s="49"/>
      <c r="AT9" s="49"/>
      <c r="AU9" s="49"/>
      <c r="AV9" s="49"/>
      <c r="AW9" s="49"/>
      <c r="AX9" s="49"/>
      <c r="AY9" s="49"/>
      <c r="AZ9" s="49"/>
      <c r="BA9" s="49"/>
    </row>
    <row r="10" spans="1:53" ht="15">
      <c r="A10" s="138" t="s">
        <v>53</v>
      </c>
      <c r="B10" s="138"/>
      <c r="C10" s="138"/>
      <c r="D10" s="50"/>
      <c r="E10" s="50"/>
      <c r="F10" s="49"/>
      <c r="G10" s="49"/>
      <c r="H10" s="49"/>
      <c r="I10" s="49"/>
      <c r="J10" s="49"/>
      <c r="K10" s="49"/>
      <c r="L10" s="49"/>
      <c r="M10" s="49"/>
      <c r="N10" s="49"/>
      <c r="O10" s="49"/>
      <c r="P10" s="49"/>
      <c r="Q10" s="49"/>
      <c r="R10" s="49"/>
      <c r="S10" s="49"/>
      <c r="T10" s="49"/>
      <c r="U10" s="49"/>
      <c r="V10" s="49"/>
      <c r="W10" s="49"/>
      <c r="X10" s="49"/>
      <c r="Y10" s="49"/>
      <c r="Z10" s="49"/>
      <c r="AA10" s="52">
        <f t="shared" si="5"/>
        <v>8</v>
      </c>
      <c r="AB10" s="53">
        <f t="shared" si="0"/>
        <v>14</v>
      </c>
      <c r="AC10" s="53">
        <f t="shared" si="6"/>
        <v>62</v>
      </c>
      <c r="AD10" s="53">
        <f t="shared" si="1"/>
        <v>168</v>
      </c>
      <c r="AE10" s="53">
        <f t="shared" si="2"/>
        <v>136</v>
      </c>
      <c r="AF10" s="53">
        <f t="shared" si="3"/>
        <v>110.58823529411765</v>
      </c>
      <c r="AG10" s="54">
        <f t="shared" si="4"/>
        <v>33.48297213622291</v>
      </c>
      <c r="AH10" s="49"/>
      <c r="AI10" s="49"/>
      <c r="AJ10" s="49"/>
      <c r="AK10" s="49"/>
      <c r="AL10" s="49"/>
      <c r="AM10" s="49"/>
      <c r="AN10" s="49"/>
      <c r="AO10" s="49"/>
      <c r="AP10" s="49"/>
      <c r="AQ10" s="49"/>
      <c r="AR10" s="49"/>
      <c r="AS10" s="49"/>
      <c r="AT10" s="49"/>
      <c r="AU10" s="49"/>
      <c r="AV10" s="49"/>
      <c r="AW10" s="49"/>
      <c r="AX10" s="49"/>
      <c r="AY10" s="49"/>
      <c r="AZ10" s="49"/>
      <c r="BA10" s="49"/>
    </row>
    <row r="11" spans="1:53" ht="15">
      <c r="A11" s="130" t="s">
        <v>84</v>
      </c>
      <c r="B11" s="130"/>
      <c r="C11" s="125">
        <f>190/8.5</f>
        <v>22.352941176470587</v>
      </c>
      <c r="D11" s="50"/>
      <c r="E11" s="50"/>
      <c r="F11" s="49"/>
      <c r="G11" s="49"/>
      <c r="H11" s="49"/>
      <c r="I11" s="49"/>
      <c r="J11" s="49"/>
      <c r="K11" s="49"/>
      <c r="L11" s="49"/>
      <c r="M11" s="49"/>
      <c r="N11" s="49"/>
      <c r="O11" s="49"/>
      <c r="P11" s="49"/>
      <c r="Q11" s="49"/>
      <c r="R11" s="49"/>
      <c r="S11" s="49"/>
      <c r="T11" s="49"/>
      <c r="U11" s="49"/>
      <c r="V11" s="49"/>
      <c r="W11" s="49"/>
      <c r="X11" s="49"/>
      <c r="Y11" s="49"/>
      <c r="Z11" s="49"/>
      <c r="AA11" s="52">
        <f t="shared" si="5"/>
        <v>9</v>
      </c>
      <c r="AB11" s="53">
        <f t="shared" si="0"/>
        <v>14.5</v>
      </c>
      <c r="AC11" s="53">
        <f t="shared" si="6"/>
        <v>56.69444444444444</v>
      </c>
      <c r="AD11" s="53">
        <f t="shared" si="1"/>
        <v>164</v>
      </c>
      <c r="AE11" s="53">
        <f t="shared" si="2"/>
        <v>128</v>
      </c>
      <c r="AF11" s="53">
        <f t="shared" si="3"/>
        <v>110.58823529411765</v>
      </c>
      <c r="AG11" s="54">
        <f t="shared" si="4"/>
        <v>33.48297213622291</v>
      </c>
      <c r="AH11" s="49"/>
      <c r="AI11" s="49"/>
      <c r="AJ11" s="49"/>
      <c r="AK11" s="49"/>
      <c r="AL11" s="49"/>
      <c r="AM11" s="49"/>
      <c r="AN11" s="49"/>
      <c r="AO11" s="49"/>
      <c r="AP11" s="49"/>
      <c r="AQ11" s="49"/>
      <c r="AR11" s="49"/>
      <c r="AS11" s="49"/>
      <c r="AT11" s="49"/>
      <c r="AU11" s="49"/>
      <c r="AV11" s="49"/>
      <c r="AW11" s="49"/>
      <c r="AX11" s="49"/>
      <c r="AY11" s="49"/>
      <c r="AZ11" s="49"/>
      <c r="BA11" s="49"/>
    </row>
    <row r="12" spans="1:53" ht="15">
      <c r="A12" s="130" t="s">
        <v>3</v>
      </c>
      <c r="B12" s="130"/>
      <c r="C12" s="125">
        <f>200-4*C11</f>
        <v>110.58823529411765</v>
      </c>
      <c r="D12" s="50"/>
      <c r="E12" s="50"/>
      <c r="F12" s="49"/>
      <c r="G12" s="49"/>
      <c r="H12" s="49"/>
      <c r="I12" s="49"/>
      <c r="J12" s="49"/>
      <c r="K12" s="49"/>
      <c r="L12" s="49"/>
      <c r="M12" s="49"/>
      <c r="N12" s="49"/>
      <c r="O12" s="49"/>
      <c r="P12" s="49"/>
      <c r="Q12" s="49"/>
      <c r="R12" s="49"/>
      <c r="S12" s="49"/>
      <c r="T12" s="49"/>
      <c r="U12" s="49"/>
      <c r="V12" s="49"/>
      <c r="W12" s="49"/>
      <c r="X12" s="49"/>
      <c r="Y12" s="49"/>
      <c r="Z12" s="49"/>
      <c r="AA12" s="52">
        <f t="shared" si="5"/>
        <v>10</v>
      </c>
      <c r="AB12" s="53">
        <f t="shared" si="0"/>
        <v>15</v>
      </c>
      <c r="AC12" s="53">
        <f t="shared" si="6"/>
        <v>52.5</v>
      </c>
      <c r="AD12" s="53">
        <f t="shared" si="1"/>
        <v>160</v>
      </c>
      <c r="AE12" s="53">
        <f t="shared" si="2"/>
        <v>120</v>
      </c>
      <c r="AF12" s="53">
        <f t="shared" si="3"/>
        <v>110.58823529411765</v>
      </c>
      <c r="AG12" s="54">
        <f t="shared" si="4"/>
        <v>33.48297213622291</v>
      </c>
      <c r="AH12" s="49"/>
      <c r="AI12" s="49"/>
      <c r="AJ12" s="49"/>
      <c r="AK12" s="49"/>
      <c r="AL12" s="49"/>
      <c r="AM12" s="49"/>
      <c r="AN12" s="49"/>
      <c r="AO12" s="49"/>
      <c r="AP12" s="49"/>
      <c r="AQ12" s="49"/>
      <c r="AR12" s="49"/>
      <c r="AS12" s="49"/>
      <c r="AT12" s="49"/>
      <c r="AU12" s="49"/>
      <c r="AV12" s="49"/>
      <c r="AW12" s="49"/>
      <c r="AX12" s="49"/>
      <c r="AY12" s="49"/>
      <c r="AZ12" s="49"/>
      <c r="BA12" s="49"/>
    </row>
    <row r="13" spans="1:53" ht="15">
      <c r="A13" s="138" t="s">
        <v>54</v>
      </c>
      <c r="B13" s="138"/>
      <c r="C13" s="138"/>
      <c r="D13" s="50"/>
      <c r="E13" s="50"/>
      <c r="F13" s="49"/>
      <c r="G13" s="49"/>
      <c r="H13" s="49"/>
      <c r="I13" s="49"/>
      <c r="J13" s="49"/>
      <c r="K13" s="49"/>
      <c r="L13" s="49"/>
      <c r="M13" s="49"/>
      <c r="N13" s="49"/>
      <c r="O13" s="49"/>
      <c r="P13" s="49"/>
      <c r="Q13" s="49"/>
      <c r="R13" s="49"/>
      <c r="S13" s="49"/>
      <c r="T13" s="49"/>
      <c r="U13" s="49"/>
      <c r="V13" s="49"/>
      <c r="W13" s="49"/>
      <c r="X13" s="49"/>
      <c r="Y13" s="49"/>
      <c r="Z13" s="49"/>
      <c r="AA13" s="52">
        <f t="shared" si="5"/>
        <v>11</v>
      </c>
      <c r="AB13" s="53">
        <f t="shared" si="0"/>
        <v>15.5</v>
      </c>
      <c r="AC13" s="53">
        <f t="shared" si="6"/>
        <v>49.11363636363637</v>
      </c>
      <c r="AD13" s="53">
        <f t="shared" si="1"/>
        <v>156</v>
      </c>
      <c r="AE13" s="53">
        <f t="shared" si="2"/>
        <v>112</v>
      </c>
      <c r="AF13" s="53">
        <f t="shared" si="3"/>
        <v>110.58823529411765</v>
      </c>
      <c r="AG13" s="54">
        <f t="shared" si="4"/>
        <v>33.48297213622291</v>
      </c>
      <c r="AH13" s="49"/>
      <c r="AI13" s="49"/>
      <c r="AJ13" s="49"/>
      <c r="AK13" s="49"/>
      <c r="AL13" s="49"/>
      <c r="AM13" s="49"/>
      <c r="AN13" s="49"/>
      <c r="AO13" s="49"/>
      <c r="AP13" s="49"/>
      <c r="AQ13" s="49"/>
      <c r="AR13" s="49"/>
      <c r="AS13" s="49"/>
      <c r="AT13" s="49"/>
      <c r="AU13" s="49"/>
      <c r="AV13" s="49"/>
      <c r="AW13" s="49"/>
      <c r="AX13" s="49"/>
      <c r="AY13" s="49"/>
      <c r="AZ13" s="49"/>
      <c r="BA13" s="49"/>
    </row>
    <row r="14" spans="1:53" ht="15">
      <c r="A14" s="130" t="s">
        <v>55</v>
      </c>
      <c r="B14" s="130"/>
      <c r="C14" s="125">
        <f>AN2/C11+10+0.25*C11</f>
        <v>33.48297213622291</v>
      </c>
      <c r="D14" s="50"/>
      <c r="E14" s="50"/>
      <c r="F14" s="49"/>
      <c r="G14" s="49"/>
      <c r="H14" s="49"/>
      <c r="I14" s="49"/>
      <c r="J14" s="49"/>
      <c r="K14" s="49"/>
      <c r="L14" s="49"/>
      <c r="M14" s="49"/>
      <c r="N14" s="49"/>
      <c r="O14" s="49"/>
      <c r="P14" s="49"/>
      <c r="Q14" s="49"/>
      <c r="R14" s="49"/>
      <c r="S14" s="49"/>
      <c r="T14" s="49"/>
      <c r="U14" s="49"/>
      <c r="V14" s="49"/>
      <c r="W14" s="49"/>
      <c r="X14" s="49"/>
      <c r="Y14" s="49"/>
      <c r="Z14" s="49"/>
      <c r="AA14" s="52">
        <f t="shared" si="5"/>
        <v>12</v>
      </c>
      <c r="AB14" s="53">
        <f t="shared" si="0"/>
        <v>16</v>
      </c>
      <c r="AC14" s="53">
        <f t="shared" si="6"/>
        <v>46.333333333333336</v>
      </c>
      <c r="AD14" s="53">
        <f t="shared" si="1"/>
        <v>152</v>
      </c>
      <c r="AE14" s="53">
        <f t="shared" si="2"/>
        <v>104</v>
      </c>
      <c r="AF14" s="53">
        <f t="shared" si="3"/>
        <v>110.58823529411765</v>
      </c>
      <c r="AG14" s="54">
        <f t="shared" si="4"/>
        <v>33.48297213622291</v>
      </c>
      <c r="AH14" s="49"/>
      <c r="AI14" s="49"/>
      <c r="AJ14" s="49"/>
      <c r="AK14" s="49"/>
      <c r="AL14" s="49"/>
      <c r="AM14" s="49"/>
      <c r="AN14" s="49"/>
      <c r="AO14" s="49"/>
      <c r="AP14" s="49"/>
      <c r="AQ14" s="49"/>
      <c r="AR14" s="49"/>
      <c r="AS14" s="49"/>
      <c r="AT14" s="49"/>
      <c r="AU14" s="49"/>
      <c r="AV14" s="49"/>
      <c r="AW14" s="49"/>
      <c r="AX14" s="49"/>
      <c r="AY14" s="49"/>
      <c r="AZ14" s="49"/>
      <c r="BA14" s="49"/>
    </row>
    <row r="15" spans="1:53" ht="15">
      <c r="A15" s="130" t="s">
        <v>56</v>
      </c>
      <c r="B15" s="130"/>
      <c r="C15" s="125">
        <f>C12-C14</f>
        <v>77.10526315789474</v>
      </c>
      <c r="D15" s="50"/>
      <c r="E15" s="50"/>
      <c r="F15" s="49"/>
      <c r="G15" s="49"/>
      <c r="H15" s="49"/>
      <c r="I15" s="49"/>
      <c r="J15" s="49"/>
      <c r="K15" s="49"/>
      <c r="L15" s="49"/>
      <c r="M15" s="49"/>
      <c r="N15" s="49"/>
      <c r="O15" s="49"/>
      <c r="P15" s="49"/>
      <c r="Q15" s="49"/>
      <c r="R15" s="49"/>
      <c r="S15" s="49"/>
      <c r="T15" s="49"/>
      <c r="U15" s="49"/>
      <c r="V15" s="49"/>
      <c r="W15" s="49"/>
      <c r="X15" s="49"/>
      <c r="Y15" s="49"/>
      <c r="Z15" s="49"/>
      <c r="AA15" s="52">
        <f t="shared" si="5"/>
        <v>13</v>
      </c>
      <c r="AB15" s="53">
        <f t="shared" si="0"/>
        <v>16.5</v>
      </c>
      <c r="AC15" s="53">
        <f t="shared" si="6"/>
        <v>44.019230769230774</v>
      </c>
      <c r="AD15" s="53">
        <f t="shared" si="1"/>
        <v>148</v>
      </c>
      <c r="AE15" s="53">
        <f t="shared" si="2"/>
        <v>96</v>
      </c>
      <c r="AF15" s="53">
        <f t="shared" si="3"/>
        <v>110.58823529411765</v>
      </c>
      <c r="AG15" s="54">
        <f t="shared" si="4"/>
        <v>33.48297213622291</v>
      </c>
      <c r="AH15" s="49"/>
      <c r="AI15" s="49"/>
      <c r="AJ15" s="49"/>
      <c r="AK15" s="49"/>
      <c r="AL15" s="49"/>
      <c r="AM15" s="49"/>
      <c r="AN15" s="49"/>
      <c r="AO15" s="49"/>
      <c r="AP15" s="49"/>
      <c r="AQ15" s="49"/>
      <c r="AR15" s="49"/>
      <c r="AS15" s="49"/>
      <c r="AT15" s="49"/>
      <c r="AU15" s="49"/>
      <c r="AV15" s="49"/>
      <c r="AW15" s="49"/>
      <c r="AX15" s="49"/>
      <c r="AY15" s="49"/>
      <c r="AZ15" s="49"/>
      <c r="BA15" s="49"/>
    </row>
    <row r="16" spans="1:53" ht="15">
      <c r="A16" s="130" t="s">
        <v>33</v>
      </c>
      <c r="B16" s="130"/>
      <c r="C16" s="125">
        <f>C15*C11</f>
        <v>1723.5294117647059</v>
      </c>
      <c r="D16" s="50"/>
      <c r="E16" s="50"/>
      <c r="F16" s="49"/>
      <c r="G16" s="49"/>
      <c r="H16" s="49"/>
      <c r="I16" s="49"/>
      <c r="J16" s="49"/>
      <c r="K16" s="49"/>
      <c r="L16" s="49"/>
      <c r="M16" s="49"/>
      <c r="N16" s="49"/>
      <c r="O16" s="49"/>
      <c r="P16" s="49"/>
      <c r="Q16" s="49"/>
      <c r="R16" s="49"/>
      <c r="S16" s="49"/>
      <c r="T16" s="49"/>
      <c r="U16" s="49"/>
      <c r="V16" s="49"/>
      <c r="W16" s="49"/>
      <c r="X16" s="49"/>
      <c r="Y16" s="49"/>
      <c r="Z16" s="49"/>
      <c r="AA16" s="52">
        <f t="shared" si="5"/>
        <v>14</v>
      </c>
      <c r="AB16" s="53">
        <f t="shared" si="0"/>
        <v>17</v>
      </c>
      <c r="AC16" s="53">
        <f t="shared" si="6"/>
        <v>42.07142857142857</v>
      </c>
      <c r="AD16" s="53">
        <f t="shared" si="1"/>
        <v>144</v>
      </c>
      <c r="AE16" s="53">
        <f t="shared" si="2"/>
        <v>88</v>
      </c>
      <c r="AF16" s="53">
        <f t="shared" si="3"/>
        <v>110.58823529411765</v>
      </c>
      <c r="AG16" s="54">
        <f t="shared" si="4"/>
        <v>33.48297213622291</v>
      </c>
      <c r="AH16" s="49"/>
      <c r="AI16" s="49"/>
      <c r="AJ16" s="49"/>
      <c r="AK16" s="49"/>
      <c r="AL16" s="49"/>
      <c r="AM16" s="49"/>
      <c r="AN16" s="49"/>
      <c r="AO16" s="49"/>
      <c r="AP16" s="49"/>
      <c r="AQ16" s="49"/>
      <c r="AR16" s="49"/>
      <c r="AS16" s="49"/>
      <c r="AT16" s="49"/>
      <c r="AU16" s="49"/>
      <c r="AV16" s="49"/>
      <c r="AW16" s="49"/>
      <c r="AX16" s="49"/>
      <c r="AY16" s="49"/>
      <c r="AZ16" s="49"/>
      <c r="BA16" s="49"/>
    </row>
    <row r="17" spans="1:53" ht="15">
      <c r="A17" s="138" t="s">
        <v>67</v>
      </c>
      <c r="B17" s="138"/>
      <c r="C17" s="138"/>
      <c r="D17" s="50"/>
      <c r="E17" s="50"/>
      <c r="F17" s="49"/>
      <c r="G17" s="49"/>
      <c r="H17" s="49"/>
      <c r="I17" s="49"/>
      <c r="J17" s="49"/>
      <c r="K17" s="49"/>
      <c r="L17" s="49"/>
      <c r="M17" s="49"/>
      <c r="N17" s="49"/>
      <c r="O17" s="49"/>
      <c r="P17" s="49"/>
      <c r="Q17" s="49"/>
      <c r="R17" s="49"/>
      <c r="S17" s="49"/>
      <c r="T17" s="49"/>
      <c r="U17" s="49"/>
      <c r="V17" s="49"/>
      <c r="W17" s="49"/>
      <c r="X17" s="49"/>
      <c r="Y17" s="49"/>
      <c r="Z17" s="49"/>
      <c r="AA17" s="52">
        <f t="shared" si="5"/>
        <v>15</v>
      </c>
      <c r="AB17" s="53">
        <f t="shared" si="0"/>
        <v>17.5</v>
      </c>
      <c r="AC17" s="53">
        <f t="shared" si="6"/>
        <v>40.41666666666667</v>
      </c>
      <c r="AD17" s="53">
        <f t="shared" si="1"/>
        <v>140</v>
      </c>
      <c r="AE17" s="53">
        <f t="shared" si="2"/>
        <v>80</v>
      </c>
      <c r="AF17" s="53">
        <f t="shared" si="3"/>
        <v>110.58823529411765</v>
      </c>
      <c r="AG17" s="54">
        <f t="shared" si="4"/>
        <v>33.48297213622291</v>
      </c>
      <c r="AH17" s="49"/>
      <c r="AI17" s="49"/>
      <c r="AJ17" s="49"/>
      <c r="AK17" s="49"/>
      <c r="AL17" s="49"/>
      <c r="AM17" s="49"/>
      <c r="AN17" s="49"/>
      <c r="AO17" s="49"/>
      <c r="AP17" s="49"/>
      <c r="AQ17" s="49"/>
      <c r="AR17" s="49"/>
      <c r="AS17" s="49"/>
      <c r="AT17" s="49"/>
      <c r="AU17" s="49"/>
      <c r="AV17" s="49"/>
      <c r="AW17" s="49"/>
      <c r="AX17" s="49"/>
      <c r="AY17" s="49"/>
      <c r="AZ17" s="49"/>
      <c r="BA17" s="49"/>
    </row>
    <row r="18" spans="1:53" ht="15">
      <c r="A18" s="130" t="s">
        <v>68</v>
      </c>
      <c r="B18" s="130"/>
      <c r="C18" s="125">
        <f>C12*C11</f>
        <v>2471.9723183391</v>
      </c>
      <c r="D18" s="50"/>
      <c r="E18" s="50"/>
      <c r="F18" s="49"/>
      <c r="G18" s="49"/>
      <c r="H18" s="49"/>
      <c r="I18" s="49"/>
      <c r="J18" s="49"/>
      <c r="K18" s="49"/>
      <c r="L18" s="49"/>
      <c r="M18" s="49"/>
      <c r="N18" s="49"/>
      <c r="O18" s="49"/>
      <c r="P18" s="49"/>
      <c r="Q18" s="49"/>
      <c r="R18" s="49"/>
      <c r="S18" s="49"/>
      <c r="T18" s="49"/>
      <c r="U18" s="49"/>
      <c r="V18" s="49"/>
      <c r="W18" s="49"/>
      <c r="X18" s="49"/>
      <c r="Y18" s="49"/>
      <c r="Z18" s="49"/>
      <c r="AA18" s="52">
        <f t="shared" si="5"/>
        <v>16</v>
      </c>
      <c r="AB18" s="53">
        <f t="shared" si="0"/>
        <v>18</v>
      </c>
      <c r="AC18" s="53">
        <f t="shared" si="6"/>
        <v>39</v>
      </c>
      <c r="AD18" s="53">
        <f t="shared" si="1"/>
        <v>136</v>
      </c>
      <c r="AE18" s="53">
        <f t="shared" si="2"/>
        <v>72</v>
      </c>
      <c r="AF18" s="53">
        <f t="shared" si="3"/>
        <v>110.58823529411765</v>
      </c>
      <c r="AG18" s="54">
        <f t="shared" si="4"/>
        <v>33.48297213622291</v>
      </c>
      <c r="AH18" s="49"/>
      <c r="AI18" s="49"/>
      <c r="AJ18" s="49"/>
      <c r="AK18" s="49"/>
      <c r="AL18" s="49"/>
      <c r="AM18" s="49"/>
      <c r="AN18" s="49"/>
      <c r="AO18" s="49"/>
      <c r="AP18" s="49"/>
      <c r="AQ18" s="49"/>
      <c r="AR18" s="49"/>
      <c r="AS18" s="49"/>
      <c r="AT18" s="49"/>
      <c r="AU18" s="49"/>
      <c r="AV18" s="49"/>
      <c r="AW18" s="49"/>
      <c r="AX18" s="49"/>
      <c r="AY18" s="49"/>
      <c r="AZ18" s="49"/>
      <c r="BA18" s="49"/>
    </row>
    <row r="19" spans="1:53" ht="15">
      <c r="A19" s="130" t="s">
        <v>69</v>
      </c>
      <c r="B19" s="130"/>
      <c r="C19" s="125">
        <f>C14*C11</f>
        <v>748.4429065743944</v>
      </c>
      <c r="D19" s="50"/>
      <c r="E19" s="50"/>
      <c r="F19" s="49"/>
      <c r="G19" s="49"/>
      <c r="H19" s="49"/>
      <c r="I19" s="49"/>
      <c r="J19" s="49"/>
      <c r="K19" s="49"/>
      <c r="L19" s="49"/>
      <c r="M19" s="49"/>
      <c r="N19" s="49"/>
      <c r="O19" s="49"/>
      <c r="P19" s="49"/>
      <c r="Q19" s="49"/>
      <c r="R19" s="49"/>
      <c r="S19" s="49"/>
      <c r="T19" s="49"/>
      <c r="U19" s="49"/>
      <c r="V19" s="49"/>
      <c r="W19" s="49"/>
      <c r="X19" s="49"/>
      <c r="Y19" s="49"/>
      <c r="Z19" s="49"/>
      <c r="AA19" s="52">
        <f t="shared" si="5"/>
        <v>17</v>
      </c>
      <c r="AB19" s="53">
        <f t="shared" si="0"/>
        <v>18.5</v>
      </c>
      <c r="AC19" s="53">
        <f t="shared" si="6"/>
        <v>37.779411764705884</v>
      </c>
      <c r="AD19" s="53">
        <f t="shared" si="1"/>
        <v>132</v>
      </c>
      <c r="AE19" s="53">
        <f t="shared" si="2"/>
        <v>64</v>
      </c>
      <c r="AF19" s="53">
        <f t="shared" si="3"/>
        <v>110.58823529411765</v>
      </c>
      <c r="AG19" s="54">
        <f t="shared" si="4"/>
        <v>33.48297213622291</v>
      </c>
      <c r="AH19" s="49"/>
      <c r="AI19" s="49"/>
      <c r="AJ19" s="49"/>
      <c r="AK19" s="49"/>
      <c r="AL19" s="49"/>
      <c r="AM19" s="49"/>
      <c r="AN19" s="49"/>
      <c r="AO19" s="49"/>
      <c r="AP19" s="49"/>
      <c r="AQ19" s="49"/>
      <c r="AR19" s="49"/>
      <c r="AS19" s="49"/>
      <c r="AT19" s="49"/>
      <c r="AU19" s="49"/>
      <c r="AV19" s="49"/>
      <c r="AW19" s="49"/>
      <c r="AX19" s="49"/>
      <c r="AY19" s="49"/>
      <c r="AZ19" s="49"/>
      <c r="BA19" s="49"/>
    </row>
    <row r="20" spans="1:53" ht="15">
      <c r="A20" s="130" t="s">
        <v>33</v>
      </c>
      <c r="B20" s="130"/>
      <c r="C20" s="125">
        <f>C18-C19</f>
        <v>1723.5294117647059</v>
      </c>
      <c r="D20" s="50"/>
      <c r="E20" s="50"/>
      <c r="F20" s="49"/>
      <c r="G20" s="49"/>
      <c r="H20" s="49"/>
      <c r="I20" s="49"/>
      <c r="J20" s="49"/>
      <c r="K20" s="49"/>
      <c r="L20" s="49"/>
      <c r="M20" s="49"/>
      <c r="N20" s="49"/>
      <c r="O20" s="49"/>
      <c r="P20" s="49"/>
      <c r="Q20" s="49"/>
      <c r="R20" s="49"/>
      <c r="S20" s="49"/>
      <c r="T20" s="49"/>
      <c r="U20" s="49"/>
      <c r="V20" s="49"/>
      <c r="W20" s="49"/>
      <c r="X20" s="49"/>
      <c r="Y20" s="49"/>
      <c r="Z20" s="49"/>
      <c r="AA20" s="52">
        <f t="shared" si="5"/>
        <v>18</v>
      </c>
      <c r="AB20" s="53">
        <f t="shared" si="0"/>
        <v>19</v>
      </c>
      <c r="AC20" s="53">
        <f t="shared" si="6"/>
        <v>36.72222222222222</v>
      </c>
      <c r="AD20" s="53">
        <f t="shared" si="1"/>
        <v>128</v>
      </c>
      <c r="AE20" s="53">
        <f t="shared" si="2"/>
        <v>56</v>
      </c>
      <c r="AF20" s="53">
        <f t="shared" si="3"/>
        <v>110.58823529411765</v>
      </c>
      <c r="AG20" s="54">
        <f t="shared" si="4"/>
        <v>33.48297213622291</v>
      </c>
      <c r="AH20" s="49"/>
      <c r="AI20" s="49"/>
      <c r="AJ20" s="49"/>
      <c r="AK20" s="49"/>
      <c r="AL20" s="49"/>
      <c r="AM20" s="49"/>
      <c r="AN20" s="49"/>
      <c r="AO20" s="49"/>
      <c r="AP20" s="49"/>
      <c r="AQ20" s="49"/>
      <c r="AR20" s="49"/>
      <c r="AS20" s="49"/>
      <c r="AT20" s="49"/>
      <c r="AU20" s="49"/>
      <c r="AV20" s="49"/>
      <c r="AW20" s="49"/>
      <c r="AX20" s="49"/>
      <c r="AY20" s="49"/>
      <c r="AZ20" s="49"/>
      <c r="BA20" s="49"/>
    </row>
    <row r="21" spans="1:53" ht="15">
      <c r="A21" s="50"/>
      <c r="B21" s="50"/>
      <c r="C21" s="50"/>
      <c r="D21" s="50"/>
      <c r="E21" s="50"/>
      <c r="F21" s="49"/>
      <c r="G21" s="49"/>
      <c r="H21" s="49"/>
      <c r="I21" s="49"/>
      <c r="J21" s="49"/>
      <c r="K21" s="49"/>
      <c r="L21" s="49"/>
      <c r="M21" s="49"/>
      <c r="N21" s="49"/>
      <c r="O21" s="49"/>
      <c r="P21" s="49"/>
      <c r="Q21" s="49"/>
      <c r="R21" s="49"/>
      <c r="S21" s="49"/>
      <c r="T21" s="49"/>
      <c r="U21" s="49"/>
      <c r="V21" s="49"/>
      <c r="W21" s="49"/>
      <c r="X21" s="49"/>
      <c r="Y21" s="49"/>
      <c r="Z21" s="49"/>
      <c r="AA21" s="52">
        <f t="shared" si="5"/>
        <v>19</v>
      </c>
      <c r="AB21" s="53">
        <f t="shared" si="0"/>
        <v>19.5</v>
      </c>
      <c r="AC21" s="53">
        <f t="shared" si="6"/>
        <v>35.80263157894737</v>
      </c>
      <c r="AD21" s="53">
        <f t="shared" si="1"/>
        <v>124</v>
      </c>
      <c r="AE21" s="53">
        <f t="shared" si="2"/>
        <v>48</v>
      </c>
      <c r="AF21" s="53">
        <f t="shared" si="3"/>
        <v>110.58823529411765</v>
      </c>
      <c r="AG21" s="54">
        <f t="shared" si="4"/>
        <v>33.48297213622291</v>
      </c>
      <c r="AH21" s="49"/>
      <c r="AI21" s="49"/>
      <c r="AJ21" s="49"/>
      <c r="AK21" s="49"/>
      <c r="AL21" s="49"/>
      <c r="AM21" s="49"/>
      <c r="AN21" s="49"/>
      <c r="AO21" s="49"/>
      <c r="AP21" s="49"/>
      <c r="AQ21" s="49"/>
      <c r="AR21" s="49"/>
      <c r="AS21" s="49"/>
      <c r="AT21" s="49"/>
      <c r="AU21" s="49"/>
      <c r="AV21" s="49"/>
      <c r="AW21" s="49"/>
      <c r="AX21" s="49"/>
      <c r="AY21" s="49"/>
      <c r="AZ21" s="49"/>
      <c r="BA21" s="49"/>
    </row>
    <row r="22" spans="1:53" ht="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2">
        <f t="shared" si="5"/>
        <v>20</v>
      </c>
      <c r="AB22" s="53">
        <f t="shared" si="0"/>
        <v>20</v>
      </c>
      <c r="AC22" s="53">
        <f t="shared" si="6"/>
        <v>35</v>
      </c>
      <c r="AD22" s="53">
        <f t="shared" si="1"/>
        <v>120</v>
      </c>
      <c r="AE22" s="53">
        <f t="shared" si="2"/>
        <v>40</v>
      </c>
      <c r="AF22" s="53">
        <f t="shared" si="3"/>
        <v>110.58823529411765</v>
      </c>
      <c r="AG22" s="54">
        <f t="shared" si="4"/>
        <v>33.48297213622291</v>
      </c>
      <c r="AH22" s="49"/>
      <c r="AI22" s="49"/>
      <c r="AJ22" s="49"/>
      <c r="AK22" s="49"/>
      <c r="AL22" s="49"/>
      <c r="AM22" s="49"/>
      <c r="AN22" s="49"/>
      <c r="AO22" s="49"/>
      <c r="AP22" s="49"/>
      <c r="AQ22" s="49"/>
      <c r="AR22" s="49"/>
      <c r="AS22" s="49"/>
      <c r="AT22" s="49"/>
      <c r="AU22" s="49"/>
      <c r="AV22" s="49"/>
      <c r="AW22" s="49"/>
      <c r="AX22" s="49"/>
      <c r="AY22" s="49"/>
      <c r="AZ22" s="49"/>
      <c r="BA22" s="49"/>
    </row>
    <row r="23" spans="1:53"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2">
        <f t="shared" si="5"/>
        <v>21</v>
      </c>
      <c r="AB23" s="53">
        <f t="shared" si="0"/>
        <v>20.5</v>
      </c>
      <c r="AC23" s="53">
        <f t="shared" si="6"/>
        <v>34.29761904761905</v>
      </c>
      <c r="AD23" s="53">
        <f t="shared" si="1"/>
        <v>116</v>
      </c>
      <c r="AE23" s="53">
        <f t="shared" si="2"/>
        <v>32</v>
      </c>
      <c r="AF23" s="53">
        <f t="shared" si="3"/>
        <v>110.58823529411765</v>
      </c>
      <c r="AG23" s="54">
        <f t="shared" si="4"/>
        <v>33.48297213622291</v>
      </c>
      <c r="AH23" s="49"/>
      <c r="AI23" s="49"/>
      <c r="AJ23" s="49"/>
      <c r="AK23" s="49"/>
      <c r="AL23" s="49"/>
      <c r="AM23" s="49"/>
      <c r="AN23" s="49"/>
      <c r="AO23" s="49"/>
      <c r="AP23" s="49"/>
      <c r="AQ23" s="49"/>
      <c r="AR23" s="49"/>
      <c r="AS23" s="49"/>
      <c r="AT23" s="49"/>
      <c r="AU23" s="49"/>
      <c r="AV23" s="49"/>
      <c r="AW23" s="49"/>
      <c r="AX23" s="49"/>
      <c r="AY23" s="49"/>
      <c r="AZ23" s="49"/>
      <c r="BA23" s="49"/>
    </row>
    <row r="24" spans="1:53"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2">
        <f t="shared" si="5"/>
        <v>22</v>
      </c>
      <c r="AB24" s="53">
        <f t="shared" si="0"/>
        <v>21</v>
      </c>
      <c r="AC24" s="53">
        <f t="shared" si="6"/>
        <v>33.68181818181819</v>
      </c>
      <c r="AD24" s="53">
        <f t="shared" si="1"/>
        <v>112</v>
      </c>
      <c r="AE24" s="53">
        <f t="shared" si="2"/>
        <v>24</v>
      </c>
      <c r="AF24" s="53">
        <f t="shared" si="3"/>
        <v>110.58823529411765</v>
      </c>
      <c r="AG24" s="54">
        <f t="shared" si="4"/>
        <v>33.48297213622291</v>
      </c>
      <c r="AH24" s="49"/>
      <c r="AI24" s="49"/>
      <c r="AJ24" s="49"/>
      <c r="AK24" s="49"/>
      <c r="AL24" s="49"/>
      <c r="AM24" s="49"/>
      <c r="AN24" s="49"/>
      <c r="AO24" s="49"/>
      <c r="AP24" s="49"/>
      <c r="AQ24" s="49"/>
      <c r="AR24" s="49"/>
      <c r="AS24" s="49"/>
      <c r="AT24" s="49"/>
      <c r="AU24" s="49"/>
      <c r="AV24" s="49"/>
      <c r="AW24" s="49"/>
      <c r="AX24" s="49"/>
      <c r="AY24" s="49"/>
      <c r="AZ24" s="49"/>
      <c r="BA24" s="49"/>
    </row>
    <row r="25" spans="1:53"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2">
        <f t="shared" si="5"/>
        <v>23</v>
      </c>
      <c r="AB25" s="53">
        <f t="shared" si="0"/>
        <v>21.5</v>
      </c>
      <c r="AC25" s="53">
        <f t="shared" si="6"/>
        <v>33.141304347826086</v>
      </c>
      <c r="AD25" s="53">
        <f t="shared" si="1"/>
        <v>108</v>
      </c>
      <c r="AE25" s="53">
        <f t="shared" si="2"/>
        <v>16</v>
      </c>
      <c r="AF25" s="53">
        <f t="shared" si="3"/>
        <v>-100000</v>
      </c>
      <c r="AG25" s="54">
        <f t="shared" si="4"/>
        <v>-100000</v>
      </c>
      <c r="AH25" s="49"/>
      <c r="AI25" s="49"/>
      <c r="AJ25" s="49"/>
      <c r="AK25" s="49"/>
      <c r="AL25" s="49"/>
      <c r="AM25" s="49"/>
      <c r="AN25" s="49"/>
      <c r="AO25" s="49"/>
      <c r="AP25" s="49"/>
      <c r="AQ25" s="49"/>
      <c r="AR25" s="49"/>
      <c r="AS25" s="49"/>
      <c r="AT25" s="49"/>
      <c r="AU25" s="49"/>
      <c r="AV25" s="49"/>
      <c r="AW25" s="49"/>
      <c r="AX25" s="49"/>
      <c r="AY25" s="49"/>
      <c r="AZ25" s="49"/>
      <c r="BA25" s="49"/>
    </row>
    <row r="26" spans="1:53"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2">
        <f t="shared" si="5"/>
        <v>24</v>
      </c>
      <c r="AB26" s="53">
        <f t="shared" si="0"/>
        <v>22</v>
      </c>
      <c r="AC26" s="53">
        <f t="shared" si="6"/>
        <v>32.66666666666667</v>
      </c>
      <c r="AD26" s="53">
        <f t="shared" si="1"/>
        <v>104</v>
      </c>
      <c r="AE26" s="53">
        <f t="shared" si="2"/>
        <v>8</v>
      </c>
      <c r="AF26" s="53">
        <f t="shared" si="3"/>
        <v>-100000</v>
      </c>
      <c r="AG26" s="54">
        <f t="shared" si="4"/>
        <v>-100000</v>
      </c>
      <c r="AH26" s="49"/>
      <c r="AI26" s="49"/>
      <c r="AJ26" s="49"/>
      <c r="AK26" s="49"/>
      <c r="AL26" s="49"/>
      <c r="AM26" s="49"/>
      <c r="AN26" s="49"/>
      <c r="AO26" s="49"/>
      <c r="AP26" s="49"/>
      <c r="AQ26" s="49"/>
      <c r="AR26" s="49"/>
      <c r="AS26" s="49"/>
      <c r="AT26" s="49"/>
      <c r="AU26" s="49"/>
      <c r="AV26" s="49"/>
      <c r="AW26" s="49"/>
      <c r="AX26" s="49"/>
      <c r="AY26" s="49"/>
      <c r="AZ26" s="49"/>
      <c r="BA26" s="49"/>
    </row>
    <row r="27" spans="1:53"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2">
        <f t="shared" si="5"/>
        <v>25</v>
      </c>
      <c r="AB27" s="53">
        <f t="shared" si="0"/>
        <v>22.5</v>
      </c>
      <c r="AC27" s="53">
        <f t="shared" si="6"/>
        <v>32.25</v>
      </c>
      <c r="AD27" s="53">
        <f t="shared" si="1"/>
        <v>100</v>
      </c>
      <c r="AE27" s="53">
        <f t="shared" si="2"/>
        <v>0</v>
      </c>
      <c r="AF27" s="53">
        <f t="shared" si="3"/>
        <v>-100000</v>
      </c>
      <c r="AG27" s="54">
        <f t="shared" si="4"/>
        <v>-100000</v>
      </c>
      <c r="AH27" s="49"/>
      <c r="AI27" s="49"/>
      <c r="AJ27" s="49"/>
      <c r="AK27" s="49"/>
      <c r="AL27" s="49"/>
      <c r="AM27" s="49"/>
      <c r="AN27" s="49"/>
      <c r="AO27" s="49"/>
      <c r="AP27" s="49"/>
      <c r="AQ27" s="49"/>
      <c r="AR27" s="49"/>
      <c r="AS27" s="49"/>
      <c r="AT27" s="49"/>
      <c r="AU27" s="49"/>
      <c r="AV27" s="49"/>
      <c r="AW27" s="49"/>
      <c r="AX27" s="49"/>
      <c r="AY27" s="49"/>
      <c r="AZ27" s="49"/>
      <c r="BA27" s="49"/>
    </row>
    <row r="28" spans="1:53"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2">
        <f t="shared" si="5"/>
        <v>26</v>
      </c>
      <c r="AB28" s="53">
        <f t="shared" si="0"/>
        <v>23</v>
      </c>
      <c r="AC28" s="53">
        <f t="shared" si="6"/>
        <v>31.884615384615387</v>
      </c>
      <c r="AD28" s="53">
        <f t="shared" si="1"/>
        <v>96</v>
      </c>
      <c r="AE28" s="53">
        <f t="shared" si="2"/>
        <v>-8</v>
      </c>
      <c r="AF28" s="53">
        <f t="shared" si="3"/>
        <v>-100000</v>
      </c>
      <c r="AG28" s="54">
        <f t="shared" si="4"/>
        <v>-100000</v>
      </c>
      <c r="AH28" s="49"/>
      <c r="AI28" s="49"/>
      <c r="AJ28" s="49"/>
      <c r="AK28" s="49"/>
      <c r="AL28" s="49"/>
      <c r="AM28" s="49"/>
      <c r="AN28" s="49"/>
      <c r="AO28" s="49"/>
      <c r="AP28" s="49"/>
      <c r="AQ28" s="49"/>
      <c r="AR28" s="49"/>
      <c r="AS28" s="49"/>
      <c r="AT28" s="49"/>
      <c r="AU28" s="49"/>
      <c r="AV28" s="49"/>
      <c r="AW28" s="49"/>
      <c r="AX28" s="49"/>
      <c r="AY28" s="49"/>
      <c r="AZ28" s="49"/>
      <c r="BA28" s="49"/>
    </row>
    <row r="29" spans="1:53"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2">
        <f t="shared" si="5"/>
        <v>27</v>
      </c>
      <c r="AB29" s="53">
        <f t="shared" si="0"/>
        <v>23.5</v>
      </c>
      <c r="AC29" s="53">
        <f t="shared" si="6"/>
        <v>31.564814814814817</v>
      </c>
      <c r="AD29" s="53">
        <f t="shared" si="1"/>
        <v>92</v>
      </c>
      <c r="AE29" s="53">
        <f t="shared" si="2"/>
        <v>-16</v>
      </c>
      <c r="AF29" s="53">
        <f t="shared" si="3"/>
        <v>-100000</v>
      </c>
      <c r="AG29" s="54">
        <f t="shared" si="4"/>
        <v>-100000</v>
      </c>
      <c r="AH29" s="49"/>
      <c r="AI29" s="49"/>
      <c r="AJ29" s="49"/>
      <c r="AK29" s="49"/>
      <c r="AL29" s="49"/>
      <c r="AM29" s="49"/>
      <c r="AN29" s="49"/>
      <c r="AO29" s="49"/>
      <c r="AP29" s="49"/>
      <c r="AQ29" s="49"/>
      <c r="AR29" s="49"/>
      <c r="AS29" s="49"/>
      <c r="AT29" s="49"/>
      <c r="AU29" s="49"/>
      <c r="AV29" s="49"/>
      <c r="AW29" s="49"/>
      <c r="AX29" s="49"/>
      <c r="AY29" s="49"/>
      <c r="AZ29" s="49"/>
      <c r="BA29" s="49"/>
    </row>
    <row r="30" spans="1:53"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2">
        <f t="shared" si="5"/>
        <v>28</v>
      </c>
      <c r="AB30" s="53">
        <f t="shared" si="0"/>
        <v>24</v>
      </c>
      <c r="AC30" s="53">
        <f t="shared" si="6"/>
        <v>31.285714285714285</v>
      </c>
      <c r="AD30" s="53">
        <f t="shared" si="1"/>
        <v>88</v>
      </c>
      <c r="AE30" s="53">
        <f t="shared" si="2"/>
        <v>-24</v>
      </c>
      <c r="AF30" s="53">
        <f t="shared" si="3"/>
        <v>-100000</v>
      </c>
      <c r="AG30" s="54">
        <f t="shared" si="4"/>
        <v>-100000</v>
      </c>
      <c r="AH30" s="49"/>
      <c r="AI30" s="49"/>
      <c r="AJ30" s="49"/>
      <c r="AK30" s="49"/>
      <c r="AL30" s="49"/>
      <c r="AM30" s="49"/>
      <c r="AN30" s="49"/>
      <c r="AO30" s="49"/>
      <c r="AP30" s="49"/>
      <c r="AQ30" s="49"/>
      <c r="AR30" s="49"/>
      <c r="AS30" s="49"/>
      <c r="AT30" s="49"/>
      <c r="AU30" s="49"/>
      <c r="AV30" s="49"/>
      <c r="AW30" s="49"/>
      <c r="AX30" s="49"/>
      <c r="AY30" s="49"/>
      <c r="AZ30" s="49"/>
      <c r="BA30" s="49"/>
    </row>
    <row r="31" spans="1:53"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2">
        <f t="shared" si="5"/>
        <v>29</v>
      </c>
      <c r="AB31" s="53">
        <f t="shared" si="0"/>
        <v>24.5</v>
      </c>
      <c r="AC31" s="53">
        <f t="shared" si="6"/>
        <v>31.04310344827586</v>
      </c>
      <c r="AD31" s="53">
        <f t="shared" si="1"/>
        <v>84</v>
      </c>
      <c r="AE31" s="53">
        <f t="shared" si="2"/>
        <v>-32</v>
      </c>
      <c r="AF31" s="53">
        <f t="shared" si="3"/>
        <v>-100000</v>
      </c>
      <c r="AG31" s="54">
        <f t="shared" si="4"/>
        <v>-100000</v>
      </c>
      <c r="AH31" s="49"/>
      <c r="AI31" s="49"/>
      <c r="AJ31" s="49"/>
      <c r="AK31" s="49"/>
      <c r="AL31" s="49"/>
      <c r="AM31" s="49"/>
      <c r="AN31" s="49"/>
      <c r="AO31" s="49"/>
      <c r="AP31" s="49"/>
      <c r="AQ31" s="49"/>
      <c r="AR31" s="49"/>
      <c r="AS31" s="49"/>
      <c r="AT31" s="49"/>
      <c r="AU31" s="49"/>
      <c r="AV31" s="49"/>
      <c r="AW31" s="49"/>
      <c r="AX31" s="49"/>
      <c r="AY31" s="49"/>
      <c r="AZ31" s="49"/>
      <c r="BA31" s="49"/>
    </row>
    <row r="32" spans="1:53"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2">
        <f t="shared" si="5"/>
        <v>30</v>
      </c>
      <c r="AB32" s="53">
        <f t="shared" si="0"/>
        <v>25</v>
      </c>
      <c r="AC32" s="53">
        <f t="shared" si="6"/>
        <v>30.833333333333336</v>
      </c>
      <c r="AD32" s="53">
        <f t="shared" si="1"/>
        <v>80</v>
      </c>
      <c r="AE32" s="53">
        <f t="shared" si="2"/>
        <v>-40</v>
      </c>
      <c r="AF32" s="53">
        <f t="shared" si="3"/>
        <v>-100000</v>
      </c>
      <c r="AG32" s="54">
        <f t="shared" si="4"/>
        <v>-100000</v>
      </c>
      <c r="AH32" s="49"/>
      <c r="AI32" s="49"/>
      <c r="AJ32" s="49"/>
      <c r="AK32" s="49"/>
      <c r="AL32" s="49"/>
      <c r="AM32" s="49"/>
      <c r="AN32" s="49"/>
      <c r="AO32" s="49"/>
      <c r="AP32" s="49"/>
      <c r="AQ32" s="49"/>
      <c r="AR32" s="49"/>
      <c r="AS32" s="49"/>
      <c r="AT32" s="49"/>
      <c r="AU32" s="49"/>
      <c r="AV32" s="49"/>
      <c r="AW32" s="49"/>
      <c r="AX32" s="49"/>
      <c r="AY32" s="49"/>
      <c r="AZ32" s="49"/>
      <c r="BA32" s="49"/>
    </row>
    <row r="33" spans="1:53"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2">
        <f t="shared" si="5"/>
        <v>31</v>
      </c>
      <c r="AB33" s="53">
        <f t="shared" si="0"/>
        <v>25.5</v>
      </c>
      <c r="AC33" s="53">
        <f t="shared" si="6"/>
        <v>30.653225806451612</v>
      </c>
      <c r="AD33" s="53">
        <f t="shared" si="1"/>
        <v>76</v>
      </c>
      <c r="AE33" s="53">
        <f t="shared" si="2"/>
        <v>-48</v>
      </c>
      <c r="AF33" s="53">
        <f t="shared" si="3"/>
        <v>-100000</v>
      </c>
      <c r="AG33" s="54">
        <f t="shared" si="4"/>
        <v>-100000</v>
      </c>
      <c r="AH33" s="49"/>
      <c r="AI33" s="49"/>
      <c r="AJ33" s="49"/>
      <c r="AK33" s="49"/>
      <c r="AL33" s="49"/>
      <c r="AM33" s="49"/>
      <c r="AN33" s="49"/>
      <c r="AO33" s="49"/>
      <c r="AP33" s="49"/>
      <c r="AQ33" s="49"/>
      <c r="AR33" s="49"/>
      <c r="AS33" s="49"/>
      <c r="AT33" s="49"/>
      <c r="AU33" s="49"/>
      <c r="AV33" s="49"/>
      <c r="AW33" s="49"/>
      <c r="AX33" s="49"/>
      <c r="AY33" s="49"/>
      <c r="AZ33" s="49"/>
      <c r="BA33" s="49"/>
    </row>
    <row r="34" spans="1:53"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2">
        <f t="shared" si="5"/>
        <v>32</v>
      </c>
      <c r="AB34" s="53">
        <f aca="true" t="shared" si="7" ref="AB34:AB52">10+0.5*AA34</f>
        <v>26</v>
      </c>
      <c r="AC34" s="53">
        <f t="shared" si="6"/>
        <v>30.5</v>
      </c>
      <c r="AD34" s="53">
        <f aca="true" t="shared" si="8" ref="AD34:AD52">200-4*AA34</f>
        <v>72</v>
      </c>
      <c r="AE34" s="53">
        <f aca="true" t="shared" si="9" ref="AE34:AE52">200-8*AA34</f>
        <v>-56</v>
      </c>
      <c r="AF34" s="53">
        <f aca="true" t="shared" si="10" ref="AF34:AF52">IF($AA34&lt;=ROUNDDOWN(C$11,0),C$12,-100000)</f>
        <v>-100000</v>
      </c>
      <c r="AG34" s="54">
        <f aca="true" t="shared" si="11" ref="AG34:AG52">IF($AA34&lt;=ROUNDDOWN(C$11,0),C$14,-100000)</f>
        <v>-100000</v>
      </c>
      <c r="AH34" s="49"/>
      <c r="AI34" s="49"/>
      <c r="AJ34" s="49"/>
      <c r="AK34" s="49"/>
      <c r="AL34" s="49"/>
      <c r="AM34" s="49"/>
      <c r="AN34" s="49"/>
      <c r="AO34" s="49"/>
      <c r="AP34" s="49"/>
      <c r="AQ34" s="49"/>
      <c r="AR34" s="49"/>
      <c r="AS34" s="49"/>
      <c r="AT34" s="49"/>
      <c r="AU34" s="49"/>
      <c r="AV34" s="49"/>
      <c r="AW34" s="49"/>
      <c r="AX34" s="49"/>
      <c r="AY34" s="49"/>
      <c r="AZ34" s="49"/>
      <c r="BA34" s="49"/>
    </row>
    <row r="35" spans="1:53"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2">
        <f aca="true" t="shared" si="12" ref="AA35:AA52">AA34+1</f>
        <v>33</v>
      </c>
      <c r="AB35" s="53">
        <f t="shared" si="7"/>
        <v>26.5</v>
      </c>
      <c r="AC35" s="53">
        <f aca="true" t="shared" si="13" ref="AC35:AC52">AN$2/AA35+10+0.25*AA35</f>
        <v>30.37121212121212</v>
      </c>
      <c r="AD35" s="53">
        <f t="shared" si="8"/>
        <v>68</v>
      </c>
      <c r="AE35" s="53">
        <f t="shared" si="9"/>
        <v>-64</v>
      </c>
      <c r="AF35" s="53">
        <f t="shared" si="10"/>
        <v>-100000</v>
      </c>
      <c r="AG35" s="54">
        <f t="shared" si="11"/>
        <v>-100000</v>
      </c>
      <c r="AH35" s="49"/>
      <c r="AI35" s="49"/>
      <c r="AJ35" s="49"/>
      <c r="AK35" s="49"/>
      <c r="AL35" s="49"/>
      <c r="AM35" s="49"/>
      <c r="AN35" s="49"/>
      <c r="AO35" s="49"/>
      <c r="AP35" s="49"/>
      <c r="AQ35" s="49"/>
      <c r="AR35" s="49"/>
      <c r="AS35" s="49"/>
      <c r="AT35" s="49"/>
      <c r="AU35" s="49"/>
      <c r="AV35" s="49"/>
      <c r="AW35" s="49"/>
      <c r="AX35" s="49"/>
      <c r="AY35" s="49"/>
      <c r="AZ35" s="49"/>
      <c r="BA35" s="49"/>
    </row>
    <row r="36" spans="1:53"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2">
        <f t="shared" si="12"/>
        <v>34</v>
      </c>
      <c r="AB36" s="53">
        <f t="shared" si="7"/>
        <v>27</v>
      </c>
      <c r="AC36" s="53">
        <f t="shared" si="13"/>
        <v>30.264705882352942</v>
      </c>
      <c r="AD36" s="53">
        <f t="shared" si="8"/>
        <v>64</v>
      </c>
      <c r="AE36" s="53">
        <f t="shared" si="9"/>
        <v>-72</v>
      </c>
      <c r="AF36" s="53">
        <f t="shared" si="10"/>
        <v>-100000</v>
      </c>
      <c r="AG36" s="54">
        <f t="shared" si="11"/>
        <v>-100000</v>
      </c>
      <c r="AH36" s="49"/>
      <c r="AI36" s="49"/>
      <c r="AJ36" s="49"/>
      <c r="AK36" s="49"/>
      <c r="AL36" s="49"/>
      <c r="AM36" s="49"/>
      <c r="AN36" s="49"/>
      <c r="AO36" s="49"/>
      <c r="AP36" s="49"/>
      <c r="AQ36" s="49"/>
      <c r="AR36" s="49"/>
      <c r="AS36" s="49"/>
      <c r="AT36" s="49"/>
      <c r="AU36" s="49"/>
      <c r="AV36" s="49"/>
      <c r="AW36" s="49"/>
      <c r="AX36" s="49"/>
      <c r="AY36" s="49"/>
      <c r="AZ36" s="49"/>
      <c r="BA36" s="49"/>
    </row>
    <row r="37" spans="1:53"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2">
        <f t="shared" si="12"/>
        <v>35</v>
      </c>
      <c r="AB37" s="53">
        <f t="shared" si="7"/>
        <v>27.5</v>
      </c>
      <c r="AC37" s="53">
        <f t="shared" si="13"/>
        <v>30.17857142857143</v>
      </c>
      <c r="AD37" s="53">
        <f t="shared" si="8"/>
        <v>60</v>
      </c>
      <c r="AE37" s="53">
        <f t="shared" si="9"/>
        <v>-80</v>
      </c>
      <c r="AF37" s="53">
        <f t="shared" si="10"/>
        <v>-100000</v>
      </c>
      <c r="AG37" s="54">
        <f t="shared" si="11"/>
        <v>-100000</v>
      </c>
      <c r="AH37" s="49"/>
      <c r="AI37" s="49"/>
      <c r="AJ37" s="49"/>
      <c r="AK37" s="49"/>
      <c r="AL37" s="49"/>
      <c r="AM37" s="49"/>
      <c r="AN37" s="49"/>
      <c r="AO37" s="49"/>
      <c r="AP37" s="49"/>
      <c r="AQ37" s="49"/>
      <c r="AR37" s="49"/>
      <c r="AS37" s="49"/>
      <c r="AT37" s="49"/>
      <c r="AU37" s="49"/>
      <c r="AV37" s="49"/>
      <c r="AW37" s="49"/>
      <c r="AX37" s="49"/>
      <c r="AY37" s="49"/>
      <c r="AZ37" s="49"/>
      <c r="BA37" s="49"/>
    </row>
    <row r="38" spans="1:53"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2">
        <f t="shared" si="12"/>
        <v>36</v>
      </c>
      <c r="AB38" s="53">
        <f t="shared" si="7"/>
        <v>28</v>
      </c>
      <c r="AC38" s="53">
        <f t="shared" si="13"/>
        <v>30.11111111111111</v>
      </c>
      <c r="AD38" s="53">
        <f t="shared" si="8"/>
        <v>56</v>
      </c>
      <c r="AE38" s="53">
        <f t="shared" si="9"/>
        <v>-88</v>
      </c>
      <c r="AF38" s="53">
        <f t="shared" si="10"/>
        <v>-100000</v>
      </c>
      <c r="AG38" s="54">
        <f t="shared" si="11"/>
        <v>-100000</v>
      </c>
      <c r="AH38" s="49"/>
      <c r="AI38" s="49"/>
      <c r="AJ38" s="49"/>
      <c r="AK38" s="49"/>
      <c r="AL38" s="49"/>
      <c r="AM38" s="49"/>
      <c r="AN38" s="49"/>
      <c r="AO38" s="49"/>
      <c r="AP38" s="49"/>
      <c r="AQ38" s="49"/>
      <c r="AR38" s="49"/>
      <c r="AS38" s="49"/>
      <c r="AT38" s="49"/>
      <c r="AU38" s="49"/>
      <c r="AV38" s="49"/>
      <c r="AW38" s="49"/>
      <c r="AX38" s="49"/>
      <c r="AY38" s="49"/>
      <c r="AZ38" s="49"/>
      <c r="BA38" s="49"/>
    </row>
    <row r="39" spans="1:53"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2">
        <f t="shared" si="12"/>
        <v>37</v>
      </c>
      <c r="AB39" s="53">
        <f t="shared" si="7"/>
        <v>28.5</v>
      </c>
      <c r="AC39" s="53">
        <f t="shared" si="13"/>
        <v>30.06081081081081</v>
      </c>
      <c r="AD39" s="53">
        <f t="shared" si="8"/>
        <v>52</v>
      </c>
      <c r="AE39" s="53">
        <f t="shared" si="9"/>
        <v>-96</v>
      </c>
      <c r="AF39" s="53">
        <f t="shared" si="10"/>
        <v>-100000</v>
      </c>
      <c r="AG39" s="54">
        <f t="shared" si="11"/>
        <v>-100000</v>
      </c>
      <c r="AH39" s="49"/>
      <c r="AI39" s="49"/>
      <c r="AJ39" s="49"/>
      <c r="AK39" s="49"/>
      <c r="AL39" s="49"/>
      <c r="AM39" s="49"/>
      <c r="AN39" s="49"/>
      <c r="AO39" s="49"/>
      <c r="AP39" s="49"/>
      <c r="AQ39" s="49"/>
      <c r="AR39" s="49"/>
      <c r="AS39" s="49"/>
      <c r="AT39" s="49"/>
      <c r="AU39" s="49"/>
      <c r="AV39" s="49"/>
      <c r="AW39" s="49"/>
      <c r="AX39" s="49"/>
      <c r="AY39" s="49"/>
      <c r="AZ39" s="49"/>
      <c r="BA39" s="49"/>
    </row>
    <row r="40" spans="1:53"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2">
        <f t="shared" si="12"/>
        <v>38</v>
      </c>
      <c r="AB40" s="53">
        <f t="shared" si="7"/>
        <v>29</v>
      </c>
      <c r="AC40" s="53">
        <f t="shared" si="13"/>
        <v>30.026315789473685</v>
      </c>
      <c r="AD40" s="53">
        <f t="shared" si="8"/>
        <v>48</v>
      </c>
      <c r="AE40" s="53">
        <f t="shared" si="9"/>
        <v>-104</v>
      </c>
      <c r="AF40" s="53">
        <f t="shared" si="10"/>
        <v>-100000</v>
      </c>
      <c r="AG40" s="54">
        <f t="shared" si="11"/>
        <v>-100000</v>
      </c>
      <c r="AH40" s="49"/>
      <c r="AI40" s="49"/>
      <c r="AJ40" s="49"/>
      <c r="AK40" s="49"/>
      <c r="AL40" s="49"/>
      <c r="AM40" s="49"/>
      <c r="AN40" s="49"/>
      <c r="AO40" s="49"/>
      <c r="AP40" s="49"/>
      <c r="AQ40" s="49"/>
      <c r="AR40" s="49"/>
      <c r="AS40" s="49"/>
      <c r="AT40" s="49"/>
      <c r="AU40" s="49"/>
      <c r="AV40" s="49"/>
      <c r="AW40" s="49"/>
      <c r="AX40" s="49"/>
      <c r="AY40" s="49"/>
      <c r="AZ40" s="49"/>
      <c r="BA40" s="49"/>
    </row>
    <row r="41" spans="1:53"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2">
        <f t="shared" si="12"/>
        <v>39</v>
      </c>
      <c r="AB41" s="53">
        <f t="shared" si="7"/>
        <v>29.5</v>
      </c>
      <c r="AC41" s="53">
        <f t="shared" si="13"/>
        <v>30.006410256410255</v>
      </c>
      <c r="AD41" s="53">
        <f t="shared" si="8"/>
        <v>44</v>
      </c>
      <c r="AE41" s="53">
        <f t="shared" si="9"/>
        <v>-112</v>
      </c>
      <c r="AF41" s="53">
        <f t="shared" si="10"/>
        <v>-100000</v>
      </c>
      <c r="AG41" s="54">
        <f t="shared" si="11"/>
        <v>-100000</v>
      </c>
      <c r="AH41" s="49"/>
      <c r="AI41" s="49"/>
      <c r="AJ41" s="49"/>
      <c r="AK41" s="49"/>
      <c r="AL41" s="49"/>
      <c r="AM41" s="49"/>
      <c r="AN41" s="49"/>
      <c r="AO41" s="49"/>
      <c r="AP41" s="49"/>
      <c r="AQ41" s="49"/>
      <c r="AR41" s="49"/>
      <c r="AS41" s="49"/>
      <c r="AT41" s="49"/>
      <c r="AU41" s="49"/>
      <c r="AV41" s="49"/>
      <c r="AW41" s="49"/>
      <c r="AX41" s="49"/>
      <c r="AY41" s="49"/>
      <c r="AZ41" s="49"/>
      <c r="BA41" s="49"/>
    </row>
    <row r="42" spans="1:53"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2">
        <f t="shared" si="12"/>
        <v>40</v>
      </c>
      <c r="AB42" s="53">
        <f t="shared" si="7"/>
        <v>30</v>
      </c>
      <c r="AC42" s="53">
        <f t="shared" si="13"/>
        <v>30</v>
      </c>
      <c r="AD42" s="53">
        <f t="shared" si="8"/>
        <v>40</v>
      </c>
      <c r="AE42" s="53">
        <f t="shared" si="9"/>
        <v>-120</v>
      </c>
      <c r="AF42" s="53">
        <f t="shared" si="10"/>
        <v>-100000</v>
      </c>
      <c r="AG42" s="54">
        <f t="shared" si="11"/>
        <v>-100000</v>
      </c>
      <c r="AH42" s="49"/>
      <c r="AI42" s="49"/>
      <c r="AJ42" s="49"/>
      <c r="AK42" s="49"/>
      <c r="AL42" s="49"/>
      <c r="AM42" s="49"/>
      <c r="AN42" s="49"/>
      <c r="AO42" s="49"/>
      <c r="AP42" s="49"/>
      <c r="AQ42" s="49"/>
      <c r="AR42" s="49"/>
      <c r="AS42" s="49"/>
      <c r="AT42" s="49"/>
      <c r="AU42" s="49"/>
      <c r="AV42" s="49"/>
      <c r="AW42" s="49"/>
      <c r="AX42" s="49"/>
      <c r="AY42" s="49"/>
      <c r="AZ42" s="49"/>
      <c r="BA42" s="49"/>
    </row>
    <row r="43" spans="1:53"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2">
        <f t="shared" si="12"/>
        <v>41</v>
      </c>
      <c r="AB43" s="53">
        <f t="shared" si="7"/>
        <v>30.5</v>
      </c>
      <c r="AC43" s="53">
        <f t="shared" si="13"/>
        <v>30.00609756097561</v>
      </c>
      <c r="AD43" s="53">
        <f t="shared" si="8"/>
        <v>36</v>
      </c>
      <c r="AE43" s="53">
        <f t="shared" si="9"/>
        <v>-128</v>
      </c>
      <c r="AF43" s="53">
        <f t="shared" si="10"/>
        <v>-100000</v>
      </c>
      <c r="AG43" s="54">
        <f t="shared" si="11"/>
        <v>-100000</v>
      </c>
      <c r="AH43" s="49"/>
      <c r="AI43" s="49"/>
      <c r="AJ43" s="49"/>
      <c r="AK43" s="49"/>
      <c r="AL43" s="49"/>
      <c r="AM43" s="49"/>
      <c r="AN43" s="49"/>
      <c r="AO43" s="49"/>
      <c r="AP43" s="49"/>
      <c r="AQ43" s="49"/>
      <c r="AR43" s="49"/>
      <c r="AS43" s="49"/>
      <c r="AT43" s="49"/>
      <c r="AU43" s="49"/>
      <c r="AV43" s="49"/>
      <c r="AW43" s="49"/>
      <c r="AX43" s="49"/>
      <c r="AY43" s="49"/>
      <c r="AZ43" s="49"/>
      <c r="BA43" s="49"/>
    </row>
    <row r="44" spans="1:53"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2">
        <f t="shared" si="12"/>
        <v>42</v>
      </c>
      <c r="AB44" s="53">
        <f t="shared" si="7"/>
        <v>31</v>
      </c>
      <c r="AC44" s="53">
        <f t="shared" si="13"/>
        <v>30.023809523809526</v>
      </c>
      <c r="AD44" s="53">
        <f t="shared" si="8"/>
        <v>32</v>
      </c>
      <c r="AE44" s="53">
        <f t="shared" si="9"/>
        <v>-136</v>
      </c>
      <c r="AF44" s="53">
        <f t="shared" si="10"/>
        <v>-100000</v>
      </c>
      <c r="AG44" s="54">
        <f t="shared" si="11"/>
        <v>-100000</v>
      </c>
      <c r="AH44" s="49"/>
      <c r="AI44" s="49"/>
      <c r="AJ44" s="49"/>
      <c r="AK44" s="49"/>
      <c r="AL44" s="49"/>
      <c r="AM44" s="49"/>
      <c r="AN44" s="49"/>
      <c r="AO44" s="49"/>
      <c r="AP44" s="49"/>
      <c r="AQ44" s="49"/>
      <c r="AR44" s="49"/>
      <c r="AS44" s="49"/>
      <c r="AT44" s="49"/>
      <c r="AU44" s="49"/>
      <c r="AV44" s="49"/>
      <c r="AW44" s="49"/>
      <c r="AX44" s="49"/>
      <c r="AY44" s="49"/>
      <c r="AZ44" s="49"/>
      <c r="BA44" s="49"/>
    </row>
    <row r="45" spans="1:53"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2">
        <f t="shared" si="12"/>
        <v>43</v>
      </c>
      <c r="AB45" s="53">
        <f t="shared" si="7"/>
        <v>31.5</v>
      </c>
      <c r="AC45" s="53">
        <f t="shared" si="13"/>
        <v>30.05232558139535</v>
      </c>
      <c r="AD45" s="53">
        <f t="shared" si="8"/>
        <v>28</v>
      </c>
      <c r="AE45" s="53">
        <f t="shared" si="9"/>
        <v>-144</v>
      </c>
      <c r="AF45" s="53">
        <f t="shared" si="10"/>
        <v>-100000</v>
      </c>
      <c r="AG45" s="54">
        <f t="shared" si="11"/>
        <v>-100000</v>
      </c>
      <c r="AH45" s="49"/>
      <c r="AI45" s="49"/>
      <c r="AJ45" s="49"/>
      <c r="AK45" s="49"/>
      <c r="AL45" s="49"/>
      <c r="AM45" s="49"/>
      <c r="AN45" s="49"/>
      <c r="AO45" s="49"/>
      <c r="AP45" s="49"/>
      <c r="AQ45" s="49"/>
      <c r="AR45" s="49"/>
      <c r="AS45" s="49"/>
      <c r="AT45" s="49"/>
      <c r="AU45" s="49"/>
      <c r="AV45" s="49"/>
      <c r="AW45" s="49"/>
      <c r="AX45" s="49"/>
      <c r="AY45" s="49"/>
      <c r="AZ45" s="49"/>
      <c r="BA45" s="49"/>
    </row>
    <row r="46" spans="1:53"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2">
        <f t="shared" si="12"/>
        <v>44</v>
      </c>
      <c r="AB46" s="53">
        <f t="shared" si="7"/>
        <v>32</v>
      </c>
      <c r="AC46" s="53">
        <f t="shared" si="13"/>
        <v>30.090909090909093</v>
      </c>
      <c r="AD46" s="53">
        <f t="shared" si="8"/>
        <v>24</v>
      </c>
      <c r="AE46" s="53">
        <f t="shared" si="9"/>
        <v>-152</v>
      </c>
      <c r="AF46" s="53">
        <f t="shared" si="10"/>
        <v>-100000</v>
      </c>
      <c r="AG46" s="54">
        <f t="shared" si="11"/>
        <v>-100000</v>
      </c>
      <c r="AH46" s="49"/>
      <c r="AI46" s="49"/>
      <c r="AJ46" s="49"/>
      <c r="AK46" s="49"/>
      <c r="AL46" s="49"/>
      <c r="AM46" s="49"/>
      <c r="AN46" s="49"/>
      <c r="AO46" s="49"/>
      <c r="AP46" s="49"/>
      <c r="AQ46" s="49"/>
      <c r="AR46" s="49"/>
      <c r="AS46" s="49"/>
      <c r="AT46" s="49"/>
      <c r="AU46" s="49"/>
      <c r="AV46" s="49"/>
      <c r="AW46" s="49"/>
      <c r="AX46" s="49"/>
      <c r="AY46" s="49"/>
      <c r="AZ46" s="49"/>
      <c r="BA46" s="49"/>
    </row>
    <row r="47" spans="1:53"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2">
        <f t="shared" si="12"/>
        <v>45</v>
      </c>
      <c r="AB47" s="53">
        <f t="shared" si="7"/>
        <v>32.5</v>
      </c>
      <c r="AC47" s="53">
        <f t="shared" si="13"/>
        <v>30.13888888888889</v>
      </c>
      <c r="AD47" s="53">
        <f t="shared" si="8"/>
        <v>20</v>
      </c>
      <c r="AE47" s="53">
        <f t="shared" si="9"/>
        <v>-160</v>
      </c>
      <c r="AF47" s="53">
        <f t="shared" si="10"/>
        <v>-100000</v>
      </c>
      <c r="AG47" s="54">
        <f t="shared" si="11"/>
        <v>-100000</v>
      </c>
      <c r="AH47" s="49"/>
      <c r="AI47" s="49"/>
      <c r="AJ47" s="49"/>
      <c r="AK47" s="49"/>
      <c r="AL47" s="49"/>
      <c r="AM47" s="49"/>
      <c r="AN47" s="49"/>
      <c r="AO47" s="49"/>
      <c r="AP47" s="49"/>
      <c r="AQ47" s="49"/>
      <c r="AR47" s="49"/>
      <c r="AS47" s="49"/>
      <c r="AT47" s="49"/>
      <c r="AU47" s="49"/>
      <c r="AV47" s="49"/>
      <c r="AW47" s="49"/>
      <c r="AX47" s="49"/>
      <c r="AY47" s="49"/>
      <c r="AZ47" s="49"/>
      <c r="BA47" s="49"/>
    </row>
    <row r="48" spans="1:53"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2">
        <f t="shared" si="12"/>
        <v>46</v>
      </c>
      <c r="AB48" s="53">
        <f t="shared" si="7"/>
        <v>33</v>
      </c>
      <c r="AC48" s="53">
        <f t="shared" si="13"/>
        <v>30.195652173913043</v>
      </c>
      <c r="AD48" s="53">
        <f t="shared" si="8"/>
        <v>16</v>
      </c>
      <c r="AE48" s="53">
        <f t="shared" si="9"/>
        <v>-168</v>
      </c>
      <c r="AF48" s="53">
        <f t="shared" si="10"/>
        <v>-100000</v>
      </c>
      <c r="AG48" s="54">
        <f t="shared" si="11"/>
        <v>-100000</v>
      </c>
      <c r="AH48" s="49"/>
      <c r="AI48" s="49"/>
      <c r="AJ48" s="49"/>
      <c r="AK48" s="49"/>
      <c r="AL48" s="49"/>
      <c r="AM48" s="49"/>
      <c r="AN48" s="49"/>
      <c r="AO48" s="49"/>
      <c r="AP48" s="49"/>
      <c r="AQ48" s="49"/>
      <c r="AR48" s="49"/>
      <c r="AS48" s="49"/>
      <c r="AT48" s="49"/>
      <c r="AU48" s="49"/>
      <c r="AV48" s="49"/>
      <c r="AW48" s="49"/>
      <c r="AX48" s="49"/>
      <c r="AY48" s="49"/>
      <c r="AZ48" s="49"/>
      <c r="BA48" s="49"/>
    </row>
    <row r="49" spans="1:53"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2">
        <f t="shared" si="12"/>
        <v>47</v>
      </c>
      <c r="AB49" s="53">
        <f t="shared" si="7"/>
        <v>33.5</v>
      </c>
      <c r="AC49" s="53">
        <f t="shared" si="13"/>
        <v>30.26063829787234</v>
      </c>
      <c r="AD49" s="53">
        <f t="shared" si="8"/>
        <v>12</v>
      </c>
      <c r="AE49" s="53">
        <f t="shared" si="9"/>
        <v>-176</v>
      </c>
      <c r="AF49" s="53">
        <f t="shared" si="10"/>
        <v>-100000</v>
      </c>
      <c r="AG49" s="54">
        <f t="shared" si="11"/>
        <v>-100000</v>
      </c>
      <c r="AH49" s="49"/>
      <c r="AI49" s="49"/>
      <c r="AJ49" s="49"/>
      <c r="AK49" s="49"/>
      <c r="AL49" s="49"/>
      <c r="AM49" s="49"/>
      <c r="AN49" s="49"/>
      <c r="AO49" s="49"/>
      <c r="AP49" s="49"/>
      <c r="AQ49" s="49"/>
      <c r="AR49" s="49"/>
      <c r="AS49" s="49"/>
      <c r="AT49" s="49"/>
      <c r="AU49" s="49"/>
      <c r="AV49" s="49"/>
      <c r="AW49" s="49"/>
      <c r="AX49" s="49"/>
      <c r="AY49" s="49"/>
      <c r="AZ49" s="49"/>
      <c r="BA49" s="49"/>
    </row>
    <row r="50" spans="1:53" ht="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2">
        <f t="shared" si="12"/>
        <v>48</v>
      </c>
      <c r="AB50" s="53">
        <f t="shared" si="7"/>
        <v>34</v>
      </c>
      <c r="AC50" s="53">
        <f t="shared" si="13"/>
        <v>30.333333333333336</v>
      </c>
      <c r="AD50" s="53">
        <f t="shared" si="8"/>
        <v>8</v>
      </c>
      <c r="AE50" s="53">
        <f t="shared" si="9"/>
        <v>-184</v>
      </c>
      <c r="AF50" s="53">
        <f t="shared" si="10"/>
        <v>-100000</v>
      </c>
      <c r="AG50" s="54">
        <f t="shared" si="11"/>
        <v>-100000</v>
      </c>
      <c r="AH50" s="49"/>
      <c r="AI50" s="49"/>
      <c r="AJ50" s="49"/>
      <c r="AK50" s="49"/>
      <c r="AL50" s="49"/>
      <c r="AM50" s="49"/>
      <c r="AN50" s="49"/>
      <c r="AO50" s="49"/>
      <c r="AP50" s="49"/>
      <c r="AQ50" s="49"/>
      <c r="AR50" s="49"/>
      <c r="AS50" s="49"/>
      <c r="AT50" s="49"/>
      <c r="AU50" s="49"/>
      <c r="AV50" s="49"/>
      <c r="AW50" s="49"/>
      <c r="AX50" s="49"/>
      <c r="AY50" s="49"/>
      <c r="AZ50" s="49"/>
      <c r="BA50" s="49"/>
    </row>
    <row r="51" spans="1:53" ht="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2">
        <f t="shared" si="12"/>
        <v>49</v>
      </c>
      <c r="AB51" s="53">
        <f t="shared" si="7"/>
        <v>34.5</v>
      </c>
      <c r="AC51" s="53">
        <f t="shared" si="13"/>
        <v>30.413265306122447</v>
      </c>
      <c r="AD51" s="53">
        <f t="shared" si="8"/>
        <v>4</v>
      </c>
      <c r="AE51" s="53">
        <f t="shared" si="9"/>
        <v>-192</v>
      </c>
      <c r="AF51" s="53">
        <f t="shared" si="10"/>
        <v>-100000</v>
      </c>
      <c r="AG51" s="54">
        <f t="shared" si="11"/>
        <v>-100000</v>
      </c>
      <c r="AH51" s="49"/>
      <c r="AI51" s="49"/>
      <c r="AJ51" s="49"/>
      <c r="AK51" s="49"/>
      <c r="AL51" s="49"/>
      <c r="AM51" s="49"/>
      <c r="AN51" s="49"/>
      <c r="AO51" s="49"/>
      <c r="AP51" s="49"/>
      <c r="AQ51" s="49"/>
      <c r="AR51" s="49"/>
      <c r="AS51" s="49"/>
      <c r="AT51" s="49"/>
      <c r="AU51" s="49"/>
      <c r="AV51" s="49"/>
      <c r="AW51" s="49"/>
      <c r="AX51" s="49"/>
      <c r="AY51" s="49"/>
      <c r="AZ51" s="49"/>
      <c r="BA51" s="49"/>
    </row>
    <row r="52" spans="1:53" ht="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2">
        <f t="shared" si="12"/>
        <v>50</v>
      </c>
      <c r="AB52" s="53">
        <f t="shared" si="7"/>
        <v>35</v>
      </c>
      <c r="AC52" s="53">
        <f t="shared" si="13"/>
        <v>30.5</v>
      </c>
      <c r="AD52" s="53">
        <f t="shared" si="8"/>
        <v>0</v>
      </c>
      <c r="AE52" s="53">
        <f t="shared" si="9"/>
        <v>-200</v>
      </c>
      <c r="AF52" s="53">
        <f t="shared" si="10"/>
        <v>-100000</v>
      </c>
      <c r="AG52" s="54">
        <f t="shared" si="11"/>
        <v>-100000</v>
      </c>
      <c r="AH52" s="49"/>
      <c r="AI52" s="49"/>
      <c r="AJ52" s="49"/>
      <c r="AK52" s="49"/>
      <c r="AL52" s="49"/>
      <c r="AM52" s="49"/>
      <c r="AN52" s="49"/>
      <c r="AO52" s="49"/>
      <c r="AP52" s="49"/>
      <c r="AQ52" s="49"/>
      <c r="AR52" s="49"/>
      <c r="AS52" s="49"/>
      <c r="AT52" s="49"/>
      <c r="AU52" s="49"/>
      <c r="AV52" s="49"/>
      <c r="AW52" s="49"/>
      <c r="AX52" s="49"/>
      <c r="AY52" s="49"/>
      <c r="AZ52" s="49"/>
      <c r="BA52" s="49"/>
    </row>
    <row r="53" spans="1:53"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row>
    <row r="54" spans="1:53"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row>
    <row r="55" spans="1:53"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row>
    <row r="56" spans="1:53"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row>
    <row r="57" spans="1:53"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row>
    <row r="58" spans="1:53"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row>
    <row r="59" spans="1:53"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row>
    <row r="60" spans="1:53" ht="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row>
    <row r="61" spans="1:53" ht="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row>
    <row r="62" spans="1:53" ht="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row>
    <row r="63" spans="1:53" ht="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row>
    <row r="64" spans="1:53" ht="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row>
    <row r="65" spans="1:53" ht="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row>
    <row r="66" spans="1:53" ht="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row>
    <row r="67" spans="1:53"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row>
    <row r="68" spans="1:53"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row>
    <row r="69" spans="1:53"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row>
    <row r="70" spans="1:53"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row>
    <row r="71" spans="1:53"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row>
    <row r="72" spans="1:53"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row>
    <row r="73" spans="1:53"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row>
    <row r="74" spans="1:53"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row>
    <row r="75" spans="1:53"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row>
    <row r="76" spans="1:53"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row>
    <row r="77" spans="1:53" ht="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row>
    <row r="78" spans="1:53" ht="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row>
    <row r="79" spans="1:53" ht="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row>
    <row r="80" spans="1:53" ht="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row>
    <row r="81" spans="1:53" ht="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row>
    <row r="82" spans="1:53" ht="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row>
    <row r="83" spans="1:53" ht="1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row>
    <row r="84" spans="1:53" ht="1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row>
    <row r="85" spans="1:53" ht="1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row>
    <row r="86" spans="1:53" ht="1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row>
    <row r="87" spans="1:53" ht="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row>
    <row r="88" spans="1:53" ht="1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row>
    <row r="89" spans="1:53" ht="1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row>
    <row r="90" spans="1:45" ht="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row>
    <row r="91" spans="1:45" ht="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row>
    <row r="92" spans="1:45" ht="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row>
    <row r="93" spans="1:45" ht="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row>
    <row r="94" spans="1:45" ht="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row>
    <row r="95" spans="1:45" ht="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row>
    <row r="96" spans="1:45" ht="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row>
    <row r="97" spans="1:45" ht="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row>
    <row r="98" spans="1:45" ht="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row>
    <row r="99" spans="1:45" ht="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row>
    <row r="100" spans="1:45" ht="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row>
  </sheetData>
  <mergeCells count="13">
    <mergeCell ref="A11:B11"/>
    <mergeCell ref="A12:B12"/>
    <mergeCell ref="A8:B8"/>
    <mergeCell ref="A9:B9"/>
    <mergeCell ref="A10:C10"/>
    <mergeCell ref="A13:C13"/>
    <mergeCell ref="A14:B14"/>
    <mergeCell ref="A15:B15"/>
    <mergeCell ref="A16:B16"/>
    <mergeCell ref="A17:C17"/>
    <mergeCell ref="A18:B18"/>
    <mergeCell ref="A19:B19"/>
    <mergeCell ref="A20:B20"/>
  </mergeCells>
  <printOptions/>
  <pageMargins left="0.75" right="0.75" top="1" bottom="1" header="0.5" footer="0.5"/>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Sheet10"/>
  <dimension ref="A1:AS136"/>
  <sheetViews>
    <sheetView workbookViewId="0" topLeftCell="A1">
      <selection activeCell="H26" sqref="H26"/>
    </sheetView>
  </sheetViews>
  <sheetFormatPr defaultColWidth="9.140625" defaultRowHeight="15"/>
  <sheetData>
    <row r="1" spans="1:45" ht="15">
      <c r="A1" s="49"/>
      <c r="B1" s="49"/>
      <c r="C1" s="49"/>
      <c r="D1" s="49"/>
      <c r="E1" s="49"/>
      <c r="F1" s="49"/>
      <c r="G1" s="49"/>
      <c r="H1" s="49"/>
      <c r="I1" s="49"/>
      <c r="J1" s="49"/>
      <c r="K1" s="49"/>
      <c r="L1" s="49"/>
      <c r="M1" s="49"/>
      <c r="N1" s="49"/>
      <c r="O1" s="49"/>
      <c r="P1" s="49"/>
      <c r="Q1" s="49"/>
      <c r="R1" s="49"/>
      <c r="S1" s="49"/>
      <c r="T1" s="63"/>
      <c r="U1" s="63"/>
      <c r="V1" s="63"/>
      <c r="W1" s="63"/>
      <c r="X1" s="63"/>
      <c r="Y1" s="63"/>
      <c r="Z1" s="63"/>
      <c r="AA1" s="67" t="s">
        <v>35</v>
      </c>
      <c r="AB1" s="68" t="s">
        <v>2</v>
      </c>
      <c r="AC1" s="68" t="s">
        <v>36</v>
      </c>
      <c r="AD1" s="68" t="s">
        <v>38</v>
      </c>
      <c r="AE1" s="69" t="s">
        <v>66</v>
      </c>
      <c r="AF1" s="63"/>
      <c r="AG1" s="63"/>
      <c r="AH1" s="63"/>
      <c r="AI1" s="63"/>
      <c r="AJ1" s="63"/>
      <c r="AK1" s="63"/>
      <c r="AL1" s="63"/>
      <c r="AM1" s="63"/>
      <c r="AN1" s="63"/>
      <c r="AO1" s="63"/>
      <c r="AP1" s="63"/>
      <c r="AQ1" s="63"/>
      <c r="AR1" s="63"/>
      <c r="AS1" s="63"/>
    </row>
    <row r="2" spans="1:45" ht="15">
      <c r="A2" s="49"/>
      <c r="B2" s="49"/>
      <c r="C2" s="49"/>
      <c r="D2" s="49"/>
      <c r="E2" s="49"/>
      <c r="F2" s="49"/>
      <c r="G2" s="49"/>
      <c r="H2" s="49"/>
      <c r="I2" s="49"/>
      <c r="J2" s="49"/>
      <c r="K2" s="49"/>
      <c r="L2" s="49"/>
      <c r="M2" s="49"/>
      <c r="N2" s="49"/>
      <c r="O2" s="49"/>
      <c r="P2" s="49"/>
      <c r="Q2" s="49"/>
      <c r="R2" s="49"/>
      <c r="S2" s="49"/>
      <c r="T2" s="63"/>
      <c r="U2" s="63"/>
      <c r="V2" s="63"/>
      <c r="W2" s="63"/>
      <c r="X2" s="63"/>
      <c r="Y2" s="63"/>
      <c r="Z2" s="63"/>
      <c r="AA2" s="64">
        <v>0</v>
      </c>
      <c r="AB2" s="65">
        <v>80</v>
      </c>
      <c r="AC2" s="65">
        <f aca="true" t="shared" si="0" ref="AC2:AC33">200-4*AA2</f>
        <v>200</v>
      </c>
      <c r="AD2" s="65">
        <f aca="true" t="shared" si="1" ref="AD2:AD33">200-8*AA2</f>
        <v>200</v>
      </c>
      <c r="AE2" s="66">
        <f aca="true" t="shared" si="2" ref="AE2:AE33">IF($AA2&lt;=ROUNDDOWN(B$12,0),B$13,-100000)</f>
        <v>140</v>
      </c>
      <c r="AF2" s="63"/>
      <c r="AG2" s="63"/>
      <c r="AH2" s="63"/>
      <c r="AI2" s="63"/>
      <c r="AJ2" s="63"/>
      <c r="AK2" s="63"/>
      <c r="AL2" s="70" t="s">
        <v>49</v>
      </c>
      <c r="AM2" s="70"/>
      <c r="AN2" s="70"/>
      <c r="AO2" s="70">
        <f>0.25*40^2</f>
        <v>400</v>
      </c>
      <c r="AP2" s="63"/>
      <c r="AQ2" s="63"/>
      <c r="AR2" s="63"/>
      <c r="AS2" s="63"/>
    </row>
    <row r="3" spans="1:45" ht="15">
      <c r="A3" s="49"/>
      <c r="B3" s="49"/>
      <c r="C3" s="49"/>
      <c r="D3" s="49"/>
      <c r="E3" s="49"/>
      <c r="F3" s="49"/>
      <c r="G3" s="49"/>
      <c r="H3" s="49"/>
      <c r="I3" s="49"/>
      <c r="J3" s="49"/>
      <c r="K3" s="49"/>
      <c r="L3" s="49"/>
      <c r="M3" s="49"/>
      <c r="N3" s="49"/>
      <c r="O3" s="49"/>
      <c r="P3" s="49"/>
      <c r="Q3" s="49"/>
      <c r="R3" s="49"/>
      <c r="S3" s="49"/>
      <c r="T3" s="63"/>
      <c r="U3" s="63"/>
      <c r="V3" s="63"/>
      <c r="W3" s="63"/>
      <c r="X3" s="63"/>
      <c r="Y3" s="63"/>
      <c r="Z3" s="63"/>
      <c r="AA3" s="64">
        <f aca="true" t="shared" si="3" ref="AA3:AA34">AA2+1</f>
        <v>1</v>
      </c>
      <c r="AB3" s="65">
        <v>80</v>
      </c>
      <c r="AC3" s="65">
        <f t="shared" si="0"/>
        <v>196</v>
      </c>
      <c r="AD3" s="65">
        <f t="shared" si="1"/>
        <v>192</v>
      </c>
      <c r="AE3" s="66">
        <f t="shared" si="2"/>
        <v>140</v>
      </c>
      <c r="AF3" s="63"/>
      <c r="AG3" s="63"/>
      <c r="AH3" s="63"/>
      <c r="AI3" s="63"/>
      <c r="AJ3" s="63"/>
      <c r="AK3" s="63"/>
      <c r="AL3" s="70" t="s">
        <v>48</v>
      </c>
      <c r="AM3" s="70"/>
      <c r="AN3" s="70"/>
      <c r="AO3" s="70"/>
      <c r="AP3" s="63"/>
      <c r="AQ3" s="63"/>
      <c r="AR3" s="63"/>
      <c r="AS3" s="63"/>
    </row>
    <row r="4" spans="1:45" ht="15">
      <c r="A4" s="49"/>
      <c r="B4" s="49"/>
      <c r="C4" s="49"/>
      <c r="D4" s="49"/>
      <c r="E4" s="49"/>
      <c r="F4" s="49"/>
      <c r="G4" s="49"/>
      <c r="H4" s="49"/>
      <c r="I4" s="49"/>
      <c r="J4" s="49"/>
      <c r="K4" s="49"/>
      <c r="L4" s="49"/>
      <c r="M4" s="49"/>
      <c r="N4" s="49"/>
      <c r="O4" s="49"/>
      <c r="P4" s="49"/>
      <c r="Q4" s="49"/>
      <c r="R4" s="49"/>
      <c r="S4" s="49"/>
      <c r="T4" s="63"/>
      <c r="U4" s="63"/>
      <c r="V4" s="63"/>
      <c r="W4" s="63"/>
      <c r="X4" s="63"/>
      <c r="Y4" s="63"/>
      <c r="Z4" s="63"/>
      <c r="AA4" s="64">
        <f t="shared" si="3"/>
        <v>2</v>
      </c>
      <c r="AB4" s="65">
        <v>80</v>
      </c>
      <c r="AC4" s="65">
        <f t="shared" si="0"/>
        <v>192</v>
      </c>
      <c r="AD4" s="65">
        <f t="shared" si="1"/>
        <v>184</v>
      </c>
      <c r="AE4" s="66">
        <f t="shared" si="2"/>
        <v>140</v>
      </c>
      <c r="AF4" s="63"/>
      <c r="AG4" s="63"/>
      <c r="AH4" s="63"/>
      <c r="AI4" s="63"/>
      <c r="AJ4" s="63"/>
      <c r="AK4" s="63"/>
      <c r="AL4" s="70" t="s">
        <v>50</v>
      </c>
      <c r="AM4" s="70"/>
      <c r="AN4" s="70"/>
      <c r="AO4" s="70"/>
      <c r="AP4" s="63"/>
      <c r="AQ4" s="63"/>
      <c r="AR4" s="63"/>
      <c r="AS4" s="63"/>
    </row>
    <row r="5" spans="1:45" ht="15">
      <c r="A5" s="49"/>
      <c r="B5" s="49"/>
      <c r="C5" s="49"/>
      <c r="D5" s="49"/>
      <c r="E5" s="49"/>
      <c r="F5" s="49"/>
      <c r="G5" s="49"/>
      <c r="H5" s="49"/>
      <c r="I5" s="49"/>
      <c r="J5" s="49"/>
      <c r="K5" s="49"/>
      <c r="L5" s="49"/>
      <c r="M5" s="49"/>
      <c r="N5" s="49"/>
      <c r="O5" s="49"/>
      <c r="P5" s="49"/>
      <c r="Q5" s="49"/>
      <c r="R5" s="49"/>
      <c r="S5" s="49"/>
      <c r="T5" s="63"/>
      <c r="U5" s="63"/>
      <c r="V5" s="63"/>
      <c r="W5" s="63"/>
      <c r="X5" s="63"/>
      <c r="Y5" s="63"/>
      <c r="Z5" s="63"/>
      <c r="AA5" s="64">
        <f t="shared" si="3"/>
        <v>3</v>
      </c>
      <c r="AB5" s="65">
        <v>80</v>
      </c>
      <c r="AC5" s="65">
        <f t="shared" si="0"/>
        <v>188</v>
      </c>
      <c r="AD5" s="65">
        <f t="shared" si="1"/>
        <v>176</v>
      </c>
      <c r="AE5" s="66">
        <f t="shared" si="2"/>
        <v>140</v>
      </c>
      <c r="AF5" s="63"/>
      <c r="AG5" s="63"/>
      <c r="AH5" s="63"/>
      <c r="AI5" s="63"/>
      <c r="AJ5" s="63"/>
      <c r="AK5" s="63"/>
      <c r="AL5" s="70"/>
      <c r="AM5" s="70"/>
      <c r="AN5" s="70"/>
      <c r="AO5" s="70"/>
      <c r="AP5" s="63"/>
      <c r="AQ5" s="63"/>
      <c r="AR5" s="63"/>
      <c r="AS5" s="63"/>
    </row>
    <row r="6" spans="1:45" ht="15">
      <c r="A6" s="49"/>
      <c r="B6" s="49"/>
      <c r="C6" s="49"/>
      <c r="D6" s="49"/>
      <c r="E6" s="49"/>
      <c r="F6" s="49"/>
      <c r="G6" s="49"/>
      <c r="H6" s="49"/>
      <c r="I6" s="49"/>
      <c r="J6" s="49"/>
      <c r="K6" s="49"/>
      <c r="L6" s="49"/>
      <c r="M6" s="49"/>
      <c r="N6" s="49"/>
      <c r="O6" s="49"/>
      <c r="P6" s="49"/>
      <c r="Q6" s="49"/>
      <c r="R6" s="49"/>
      <c r="S6" s="49"/>
      <c r="T6" s="63"/>
      <c r="U6" s="63"/>
      <c r="V6" s="63"/>
      <c r="W6" s="63"/>
      <c r="X6" s="63"/>
      <c r="Y6" s="63"/>
      <c r="Z6" s="63"/>
      <c r="AA6" s="64">
        <f t="shared" si="3"/>
        <v>4</v>
      </c>
      <c r="AB6" s="65">
        <v>80</v>
      </c>
      <c r="AC6" s="65">
        <f t="shared" si="0"/>
        <v>184</v>
      </c>
      <c r="AD6" s="65">
        <f t="shared" si="1"/>
        <v>168</v>
      </c>
      <c r="AE6" s="66">
        <f t="shared" si="2"/>
        <v>140</v>
      </c>
      <c r="AF6" s="63"/>
      <c r="AG6" s="63"/>
      <c r="AH6" s="63"/>
      <c r="AI6" s="63"/>
      <c r="AJ6" s="63"/>
      <c r="AK6" s="63"/>
      <c r="AL6" s="70"/>
      <c r="AM6" s="70"/>
      <c r="AN6" s="70"/>
      <c r="AO6" s="70"/>
      <c r="AP6" s="63"/>
      <c r="AQ6" s="63"/>
      <c r="AR6" s="63"/>
      <c r="AS6" s="63"/>
    </row>
    <row r="7" spans="1:45" ht="15">
      <c r="A7" s="49"/>
      <c r="B7" s="49"/>
      <c r="C7" s="49"/>
      <c r="D7" s="49"/>
      <c r="E7" s="49"/>
      <c r="F7" s="49"/>
      <c r="G7" s="49"/>
      <c r="H7" s="49"/>
      <c r="I7" s="49"/>
      <c r="J7" s="49"/>
      <c r="K7" s="49"/>
      <c r="L7" s="49"/>
      <c r="M7" s="49"/>
      <c r="N7" s="49"/>
      <c r="O7" s="49"/>
      <c r="P7" s="49"/>
      <c r="Q7" s="49"/>
      <c r="R7" s="49"/>
      <c r="S7" s="49"/>
      <c r="T7" s="63"/>
      <c r="U7" s="63"/>
      <c r="V7" s="63"/>
      <c r="W7" s="63"/>
      <c r="X7" s="63"/>
      <c r="Y7" s="63"/>
      <c r="Z7" s="63"/>
      <c r="AA7" s="64">
        <f t="shared" si="3"/>
        <v>5</v>
      </c>
      <c r="AB7" s="65">
        <v>80</v>
      </c>
      <c r="AC7" s="65">
        <f t="shared" si="0"/>
        <v>180</v>
      </c>
      <c r="AD7" s="65">
        <f t="shared" si="1"/>
        <v>160</v>
      </c>
      <c r="AE7" s="66">
        <f t="shared" si="2"/>
        <v>140</v>
      </c>
      <c r="AF7" s="63"/>
      <c r="AG7" s="63"/>
      <c r="AH7" s="63"/>
      <c r="AI7" s="63"/>
      <c r="AJ7" s="63"/>
      <c r="AK7" s="63"/>
      <c r="AL7" s="63"/>
      <c r="AM7" s="63"/>
      <c r="AN7" s="63"/>
      <c r="AO7" s="63"/>
      <c r="AP7" s="63"/>
      <c r="AQ7" s="63"/>
      <c r="AR7" s="63"/>
      <c r="AS7" s="63"/>
    </row>
    <row r="8" spans="1:45" ht="15">
      <c r="A8" s="49"/>
      <c r="B8" s="49"/>
      <c r="C8" s="49"/>
      <c r="D8" s="49"/>
      <c r="E8" s="49"/>
      <c r="F8" s="49"/>
      <c r="G8" s="49"/>
      <c r="H8" s="49"/>
      <c r="I8" s="49"/>
      <c r="J8" s="49"/>
      <c r="K8" s="49"/>
      <c r="L8" s="49"/>
      <c r="M8" s="49"/>
      <c r="N8" s="49"/>
      <c r="O8" s="49"/>
      <c r="P8" s="49"/>
      <c r="Q8" s="49"/>
      <c r="R8" s="49"/>
      <c r="S8" s="49"/>
      <c r="T8" s="63"/>
      <c r="U8" s="63"/>
      <c r="V8" s="63"/>
      <c r="W8" s="63"/>
      <c r="X8" s="63"/>
      <c r="Y8" s="63"/>
      <c r="Z8" s="63"/>
      <c r="AA8" s="64">
        <f t="shared" si="3"/>
        <v>6</v>
      </c>
      <c r="AB8" s="65">
        <v>80</v>
      </c>
      <c r="AC8" s="65">
        <f t="shared" si="0"/>
        <v>176</v>
      </c>
      <c r="AD8" s="65">
        <f t="shared" si="1"/>
        <v>152</v>
      </c>
      <c r="AE8" s="66">
        <f t="shared" si="2"/>
        <v>140</v>
      </c>
      <c r="AF8" s="63"/>
      <c r="AG8" s="63"/>
      <c r="AH8" s="63"/>
      <c r="AI8" s="63"/>
      <c r="AJ8" s="63"/>
      <c r="AK8" s="63"/>
      <c r="AL8" s="63"/>
      <c r="AM8" s="63"/>
      <c r="AN8" s="63"/>
      <c r="AO8" s="63"/>
      <c r="AP8" s="63"/>
      <c r="AQ8" s="63"/>
      <c r="AR8" s="63"/>
      <c r="AS8" s="63"/>
    </row>
    <row r="9" spans="1:45" ht="15">
      <c r="A9" s="141" t="s">
        <v>75</v>
      </c>
      <c r="B9" s="141"/>
      <c r="C9" s="142">
        <v>80</v>
      </c>
      <c r="D9" s="139"/>
      <c r="E9" s="49"/>
      <c r="F9" s="49"/>
      <c r="G9" s="49"/>
      <c r="H9" s="49"/>
      <c r="I9" s="49"/>
      <c r="J9" s="49"/>
      <c r="K9" s="49"/>
      <c r="L9" s="49"/>
      <c r="M9" s="49"/>
      <c r="N9" s="49"/>
      <c r="O9" s="49"/>
      <c r="P9" s="49"/>
      <c r="Q9" s="49"/>
      <c r="R9" s="49"/>
      <c r="S9" s="49"/>
      <c r="T9" s="63"/>
      <c r="U9" s="63"/>
      <c r="V9" s="63"/>
      <c r="W9" s="63"/>
      <c r="X9" s="63"/>
      <c r="Y9" s="63"/>
      <c r="Z9" s="63"/>
      <c r="AA9" s="64">
        <f t="shared" si="3"/>
        <v>7</v>
      </c>
      <c r="AB9" s="65">
        <v>80</v>
      </c>
      <c r="AC9" s="65">
        <f t="shared" si="0"/>
        <v>172</v>
      </c>
      <c r="AD9" s="65">
        <f t="shared" si="1"/>
        <v>144</v>
      </c>
      <c r="AE9" s="66">
        <f t="shared" si="2"/>
        <v>140</v>
      </c>
      <c r="AF9" s="63"/>
      <c r="AG9" s="63"/>
      <c r="AH9" s="63"/>
      <c r="AI9" s="63"/>
      <c r="AJ9" s="63"/>
      <c r="AK9" s="63"/>
      <c r="AL9" s="63"/>
      <c r="AM9" s="63"/>
      <c r="AN9" s="63"/>
      <c r="AO9" s="63"/>
      <c r="AP9" s="63"/>
      <c r="AQ9" s="63"/>
      <c r="AR9" s="63"/>
      <c r="AS9" s="63"/>
    </row>
    <row r="10" spans="1:45" ht="15">
      <c r="A10" s="141" t="s">
        <v>51</v>
      </c>
      <c r="B10" s="141"/>
      <c r="C10" s="142">
        <f>15</f>
        <v>15</v>
      </c>
      <c r="D10" s="140"/>
      <c r="E10" s="49"/>
      <c r="F10" s="49"/>
      <c r="G10" s="49"/>
      <c r="H10" s="49"/>
      <c r="I10" s="49"/>
      <c r="J10" s="49"/>
      <c r="K10" s="49"/>
      <c r="L10" s="49"/>
      <c r="M10" s="49"/>
      <c r="N10" s="49"/>
      <c r="O10" s="49"/>
      <c r="P10" s="49"/>
      <c r="Q10" s="49"/>
      <c r="R10" s="49"/>
      <c r="S10" s="49"/>
      <c r="T10" s="63"/>
      <c r="U10" s="63"/>
      <c r="V10" s="63"/>
      <c r="W10" s="63"/>
      <c r="X10" s="63"/>
      <c r="Y10" s="63"/>
      <c r="Z10" s="63"/>
      <c r="AA10" s="64">
        <f t="shared" si="3"/>
        <v>8</v>
      </c>
      <c r="AB10" s="65">
        <v>80</v>
      </c>
      <c r="AC10" s="65">
        <f t="shared" si="0"/>
        <v>168</v>
      </c>
      <c r="AD10" s="65">
        <f t="shared" si="1"/>
        <v>136</v>
      </c>
      <c r="AE10" s="66">
        <f t="shared" si="2"/>
        <v>140</v>
      </c>
      <c r="AF10" s="63"/>
      <c r="AG10" s="63"/>
      <c r="AH10" s="63"/>
      <c r="AI10" s="63"/>
      <c r="AJ10" s="63"/>
      <c r="AK10" s="63"/>
      <c r="AL10" s="63"/>
      <c r="AM10" s="63"/>
      <c r="AN10" s="63"/>
      <c r="AO10" s="63"/>
      <c r="AP10" s="63"/>
      <c r="AQ10" s="63"/>
      <c r="AR10" s="63"/>
      <c r="AS10" s="63"/>
    </row>
    <row r="11" spans="1:45" ht="15">
      <c r="A11" s="143" t="s">
        <v>53</v>
      </c>
      <c r="B11" s="143"/>
      <c r="C11" s="143"/>
      <c r="D11" s="143"/>
      <c r="E11" s="49"/>
      <c r="F11" s="49"/>
      <c r="G11" s="49"/>
      <c r="H11" s="49"/>
      <c r="I11" s="49"/>
      <c r="J11" s="49"/>
      <c r="K11" s="49"/>
      <c r="L11" s="49"/>
      <c r="M11" s="49"/>
      <c r="N11" s="49"/>
      <c r="O11" s="49"/>
      <c r="P11" s="49"/>
      <c r="Q11" s="49"/>
      <c r="R11" s="49"/>
      <c r="S11" s="49"/>
      <c r="T11" s="63"/>
      <c r="U11" s="63"/>
      <c r="V11" s="63"/>
      <c r="W11" s="63"/>
      <c r="X11" s="63"/>
      <c r="Y11" s="63"/>
      <c r="Z11" s="63"/>
      <c r="AA11" s="64">
        <f t="shared" si="3"/>
        <v>9</v>
      </c>
      <c r="AB11" s="65">
        <v>80</v>
      </c>
      <c r="AC11" s="65">
        <f t="shared" si="0"/>
        <v>164</v>
      </c>
      <c r="AD11" s="65">
        <f t="shared" si="1"/>
        <v>128</v>
      </c>
      <c r="AE11" s="66">
        <f t="shared" si="2"/>
        <v>140</v>
      </c>
      <c r="AF11" s="63"/>
      <c r="AG11" s="63"/>
      <c r="AH11" s="63"/>
      <c r="AI11" s="63"/>
      <c r="AJ11" s="63"/>
      <c r="AK11" s="63"/>
      <c r="AL11" s="63"/>
      <c r="AM11" s="63"/>
      <c r="AN11" s="63"/>
      <c r="AO11" s="63"/>
      <c r="AP11" s="63"/>
      <c r="AQ11" s="63"/>
      <c r="AR11" s="63"/>
      <c r="AS11" s="63"/>
    </row>
    <row r="12" spans="1:45" ht="15">
      <c r="A12" s="142" t="s">
        <v>84</v>
      </c>
      <c r="B12" s="142">
        <v>15</v>
      </c>
      <c r="C12" s="144"/>
      <c r="D12" s="145"/>
      <c r="E12" s="49"/>
      <c r="F12" s="49"/>
      <c r="G12" s="49"/>
      <c r="H12" s="49"/>
      <c r="I12" s="49"/>
      <c r="J12" s="49"/>
      <c r="K12" s="49"/>
      <c r="L12" s="49"/>
      <c r="M12" s="49"/>
      <c r="N12" s="49"/>
      <c r="O12" s="49"/>
      <c r="P12" s="49"/>
      <c r="Q12" s="49"/>
      <c r="R12" s="49"/>
      <c r="S12" s="49"/>
      <c r="T12" s="63"/>
      <c r="U12" s="63"/>
      <c r="V12" s="63"/>
      <c r="W12" s="63"/>
      <c r="X12" s="63"/>
      <c r="Y12" s="63"/>
      <c r="Z12" s="63"/>
      <c r="AA12" s="64">
        <f t="shared" si="3"/>
        <v>10</v>
      </c>
      <c r="AB12" s="65">
        <v>80</v>
      </c>
      <c r="AC12" s="65">
        <f t="shared" si="0"/>
        <v>160</v>
      </c>
      <c r="AD12" s="65">
        <f t="shared" si="1"/>
        <v>120</v>
      </c>
      <c r="AE12" s="66">
        <f t="shared" si="2"/>
        <v>140</v>
      </c>
      <c r="AF12" s="63"/>
      <c r="AG12" s="63"/>
      <c r="AH12" s="63"/>
      <c r="AI12" s="63"/>
      <c r="AJ12" s="63"/>
      <c r="AK12" s="63"/>
      <c r="AL12" s="63"/>
      <c r="AM12" s="63"/>
      <c r="AN12" s="63"/>
      <c r="AO12" s="63"/>
      <c r="AP12" s="63"/>
      <c r="AQ12" s="63"/>
      <c r="AR12" s="63"/>
      <c r="AS12" s="63"/>
    </row>
    <row r="13" spans="1:45" ht="15">
      <c r="A13" s="142" t="s">
        <v>3</v>
      </c>
      <c r="B13" s="142">
        <f>200-4*B12</f>
        <v>140</v>
      </c>
      <c r="C13" s="146"/>
      <c r="D13" s="147"/>
      <c r="E13" s="49"/>
      <c r="F13" s="49"/>
      <c r="G13" s="49"/>
      <c r="H13" s="49"/>
      <c r="I13" s="49"/>
      <c r="J13" s="49"/>
      <c r="K13" s="49"/>
      <c r="L13" s="49"/>
      <c r="M13" s="49"/>
      <c r="N13" s="49"/>
      <c r="O13" s="49"/>
      <c r="P13" s="49"/>
      <c r="Q13" s="49"/>
      <c r="R13" s="49"/>
      <c r="S13" s="49"/>
      <c r="T13" s="63"/>
      <c r="U13" s="63"/>
      <c r="V13" s="63"/>
      <c r="W13" s="63"/>
      <c r="X13" s="63"/>
      <c r="Y13" s="63"/>
      <c r="Z13" s="63"/>
      <c r="AA13" s="64">
        <f t="shared" si="3"/>
        <v>11</v>
      </c>
      <c r="AB13" s="65">
        <v>80</v>
      </c>
      <c r="AC13" s="65">
        <f t="shared" si="0"/>
        <v>156</v>
      </c>
      <c r="AD13" s="65">
        <f t="shared" si="1"/>
        <v>112</v>
      </c>
      <c r="AE13" s="66">
        <f t="shared" si="2"/>
        <v>140</v>
      </c>
      <c r="AF13" s="63"/>
      <c r="AG13" s="63"/>
      <c r="AH13" s="63"/>
      <c r="AI13" s="63"/>
      <c r="AJ13" s="63"/>
      <c r="AK13" s="63"/>
      <c r="AL13" s="63"/>
      <c r="AM13" s="63"/>
      <c r="AN13" s="63"/>
      <c r="AO13" s="63"/>
      <c r="AP13" s="63"/>
      <c r="AQ13" s="63"/>
      <c r="AR13" s="63"/>
      <c r="AS13" s="63"/>
    </row>
    <row r="14" spans="1:45" ht="15">
      <c r="A14" s="143" t="s">
        <v>54</v>
      </c>
      <c r="B14" s="143"/>
      <c r="C14" s="143"/>
      <c r="D14" s="143"/>
      <c r="E14" s="49"/>
      <c r="F14" s="49"/>
      <c r="G14" s="49"/>
      <c r="H14" s="49"/>
      <c r="I14" s="49"/>
      <c r="J14" s="49"/>
      <c r="K14" s="49"/>
      <c r="L14" s="49"/>
      <c r="M14" s="49"/>
      <c r="N14" s="49"/>
      <c r="O14" s="49"/>
      <c r="P14" s="49"/>
      <c r="Q14" s="49"/>
      <c r="R14" s="49"/>
      <c r="S14" s="49"/>
      <c r="T14" s="63"/>
      <c r="U14" s="63"/>
      <c r="V14" s="63"/>
      <c r="W14" s="63"/>
      <c r="X14" s="63"/>
      <c r="Y14" s="63"/>
      <c r="Z14" s="63"/>
      <c r="AA14" s="64">
        <f t="shared" si="3"/>
        <v>12</v>
      </c>
      <c r="AB14" s="65">
        <v>80</v>
      </c>
      <c r="AC14" s="65">
        <f t="shared" si="0"/>
        <v>152</v>
      </c>
      <c r="AD14" s="65">
        <f t="shared" si="1"/>
        <v>104</v>
      </c>
      <c r="AE14" s="66">
        <f t="shared" si="2"/>
        <v>140</v>
      </c>
      <c r="AF14" s="63"/>
      <c r="AG14" s="63"/>
      <c r="AH14" s="63"/>
      <c r="AI14" s="63"/>
      <c r="AJ14" s="63"/>
      <c r="AK14" s="63"/>
      <c r="AL14" s="63"/>
      <c r="AM14" s="63"/>
      <c r="AN14" s="63"/>
      <c r="AO14" s="63"/>
      <c r="AP14" s="63"/>
      <c r="AQ14" s="63"/>
      <c r="AR14" s="63"/>
      <c r="AS14" s="63"/>
    </row>
    <row r="15" spans="1:45" ht="15">
      <c r="A15" s="142" t="s">
        <v>68</v>
      </c>
      <c r="B15" s="142">
        <f>B13*B12</f>
        <v>2100</v>
      </c>
      <c r="C15" s="148"/>
      <c r="D15" s="149"/>
      <c r="E15" s="49"/>
      <c r="F15" s="49"/>
      <c r="G15" s="49"/>
      <c r="H15" s="49"/>
      <c r="I15" s="49"/>
      <c r="J15" s="49"/>
      <c r="K15" s="49"/>
      <c r="L15" s="49"/>
      <c r="M15" s="49"/>
      <c r="N15" s="49"/>
      <c r="O15" s="49"/>
      <c r="P15" s="49"/>
      <c r="Q15" s="49"/>
      <c r="R15" s="49"/>
      <c r="S15" s="49"/>
      <c r="T15" s="63"/>
      <c r="U15" s="63"/>
      <c r="V15" s="63"/>
      <c r="W15" s="63"/>
      <c r="X15" s="63"/>
      <c r="Y15" s="63"/>
      <c r="Z15" s="63"/>
      <c r="AA15" s="64">
        <f t="shared" si="3"/>
        <v>13</v>
      </c>
      <c r="AB15" s="65">
        <v>80</v>
      </c>
      <c r="AC15" s="65">
        <f t="shared" si="0"/>
        <v>148</v>
      </c>
      <c r="AD15" s="65">
        <f t="shared" si="1"/>
        <v>96</v>
      </c>
      <c r="AE15" s="66">
        <f t="shared" si="2"/>
        <v>140</v>
      </c>
      <c r="AF15" s="63"/>
      <c r="AG15" s="63"/>
      <c r="AH15" s="63"/>
      <c r="AI15" s="63"/>
      <c r="AJ15" s="63"/>
      <c r="AK15" s="63"/>
      <c r="AL15" s="63"/>
      <c r="AM15" s="63"/>
      <c r="AN15" s="63"/>
      <c r="AO15" s="63"/>
      <c r="AP15" s="63"/>
      <c r="AQ15" s="63"/>
      <c r="AR15" s="63"/>
      <c r="AS15" s="63"/>
    </row>
    <row r="16" spans="1:45" ht="15">
      <c r="A16" s="142" t="s">
        <v>69</v>
      </c>
      <c r="B16" s="142">
        <f>80*B12</f>
        <v>1200</v>
      </c>
      <c r="C16" s="150" t="s">
        <v>72</v>
      </c>
      <c r="D16" s="150"/>
      <c r="E16" s="49"/>
      <c r="F16" s="49"/>
      <c r="G16" s="49"/>
      <c r="H16" s="49"/>
      <c r="I16" s="49"/>
      <c r="J16" s="49"/>
      <c r="K16" s="49"/>
      <c r="L16" s="49"/>
      <c r="M16" s="49"/>
      <c r="N16" s="49"/>
      <c r="O16" s="49"/>
      <c r="P16" s="49"/>
      <c r="Q16" s="49"/>
      <c r="R16" s="49"/>
      <c r="S16" s="49"/>
      <c r="T16" s="63"/>
      <c r="U16" s="63"/>
      <c r="V16" s="63"/>
      <c r="W16" s="63"/>
      <c r="X16" s="63"/>
      <c r="Y16" s="63"/>
      <c r="Z16" s="63"/>
      <c r="AA16" s="64">
        <f t="shared" si="3"/>
        <v>14</v>
      </c>
      <c r="AB16" s="65">
        <v>80</v>
      </c>
      <c r="AC16" s="65">
        <f t="shared" si="0"/>
        <v>144</v>
      </c>
      <c r="AD16" s="65">
        <f t="shared" si="1"/>
        <v>88</v>
      </c>
      <c r="AE16" s="66">
        <f t="shared" si="2"/>
        <v>140</v>
      </c>
      <c r="AF16" s="63"/>
      <c r="AG16" s="63"/>
      <c r="AH16" s="63"/>
      <c r="AI16" s="63"/>
      <c r="AJ16" s="63"/>
      <c r="AK16" s="63"/>
      <c r="AL16" s="63"/>
      <c r="AM16" s="63"/>
      <c r="AN16" s="63"/>
      <c r="AO16" s="63"/>
      <c r="AP16" s="63"/>
      <c r="AQ16" s="63"/>
      <c r="AR16" s="63"/>
      <c r="AS16" s="63"/>
    </row>
    <row r="17" spans="1:45" ht="15">
      <c r="A17" s="142" t="s">
        <v>33</v>
      </c>
      <c r="B17" s="142">
        <f>B15-B16</f>
        <v>900</v>
      </c>
      <c r="C17" s="150" t="s">
        <v>73</v>
      </c>
      <c r="D17" s="150"/>
      <c r="E17" s="49"/>
      <c r="F17" s="49"/>
      <c r="G17" s="49"/>
      <c r="H17" s="49"/>
      <c r="I17" s="49"/>
      <c r="J17" s="49"/>
      <c r="K17" s="49"/>
      <c r="L17" s="49"/>
      <c r="M17" s="49"/>
      <c r="N17" s="49"/>
      <c r="O17" s="49"/>
      <c r="P17" s="49"/>
      <c r="Q17" s="49"/>
      <c r="R17" s="49"/>
      <c r="S17" s="49"/>
      <c r="T17" s="63"/>
      <c r="U17" s="63"/>
      <c r="V17" s="63"/>
      <c r="W17" s="63"/>
      <c r="X17" s="63"/>
      <c r="Y17" s="63"/>
      <c r="Z17" s="63"/>
      <c r="AA17" s="64">
        <f t="shared" si="3"/>
        <v>15</v>
      </c>
      <c r="AB17" s="65">
        <v>80</v>
      </c>
      <c r="AC17" s="65">
        <f t="shared" si="0"/>
        <v>140</v>
      </c>
      <c r="AD17" s="65">
        <f t="shared" si="1"/>
        <v>80</v>
      </c>
      <c r="AE17" s="66">
        <f t="shared" si="2"/>
        <v>140</v>
      </c>
      <c r="AF17" s="63"/>
      <c r="AG17" s="63"/>
      <c r="AH17" s="63"/>
      <c r="AI17" s="63"/>
      <c r="AJ17" s="63"/>
      <c r="AK17" s="63"/>
      <c r="AL17" s="63"/>
      <c r="AM17" s="63"/>
      <c r="AN17" s="63"/>
      <c r="AO17" s="63"/>
      <c r="AP17" s="63"/>
      <c r="AQ17" s="63"/>
      <c r="AR17" s="63"/>
      <c r="AS17" s="63"/>
    </row>
    <row r="18" spans="1:45" ht="15">
      <c r="A18" s="143" t="s">
        <v>74</v>
      </c>
      <c r="B18" s="143"/>
      <c r="C18" s="143"/>
      <c r="D18" s="143"/>
      <c r="E18" s="49"/>
      <c r="F18" s="49"/>
      <c r="G18" s="49"/>
      <c r="H18" s="49"/>
      <c r="I18" s="49"/>
      <c r="J18" s="49"/>
      <c r="K18" s="49"/>
      <c r="L18" s="49"/>
      <c r="M18" s="49"/>
      <c r="N18" s="49"/>
      <c r="O18" s="49"/>
      <c r="P18" s="49"/>
      <c r="Q18" s="49"/>
      <c r="R18" s="49"/>
      <c r="S18" s="49"/>
      <c r="T18" s="63"/>
      <c r="U18" s="63"/>
      <c r="V18" s="63"/>
      <c r="W18" s="63"/>
      <c r="X18" s="63"/>
      <c r="Y18" s="63"/>
      <c r="Z18" s="63"/>
      <c r="AA18" s="64">
        <f t="shared" si="3"/>
        <v>16</v>
      </c>
      <c r="AB18" s="65">
        <v>80</v>
      </c>
      <c r="AC18" s="65">
        <f t="shared" si="0"/>
        <v>136</v>
      </c>
      <c r="AD18" s="65">
        <f t="shared" si="1"/>
        <v>72</v>
      </c>
      <c r="AE18" s="66">
        <f t="shared" si="2"/>
        <v>-100000</v>
      </c>
      <c r="AF18" s="63"/>
      <c r="AG18" s="63"/>
      <c r="AH18" s="63"/>
      <c r="AI18" s="63"/>
      <c r="AJ18" s="63"/>
      <c r="AK18" s="63"/>
      <c r="AL18" s="63"/>
      <c r="AM18" s="63"/>
      <c r="AN18" s="63"/>
      <c r="AO18" s="63"/>
      <c r="AP18" s="63"/>
      <c r="AQ18" s="63"/>
      <c r="AR18" s="63"/>
      <c r="AS18" s="63"/>
    </row>
    <row r="19" spans="1:45" ht="15">
      <c r="A19" s="142" t="s">
        <v>3</v>
      </c>
      <c r="B19" s="142">
        <f>C9</f>
        <v>80</v>
      </c>
      <c r="C19" s="150" t="s">
        <v>76</v>
      </c>
      <c r="D19" s="150"/>
      <c r="E19" s="49"/>
      <c r="F19" s="49"/>
      <c r="G19" s="49"/>
      <c r="H19" s="49"/>
      <c r="I19" s="49"/>
      <c r="J19" s="49"/>
      <c r="K19" s="49"/>
      <c r="L19" s="49"/>
      <c r="M19" s="49"/>
      <c r="N19" s="49"/>
      <c r="O19" s="49"/>
      <c r="P19" s="49"/>
      <c r="Q19" s="49"/>
      <c r="R19" s="49"/>
      <c r="S19" s="49"/>
      <c r="T19" s="63"/>
      <c r="U19" s="63"/>
      <c r="V19" s="63"/>
      <c r="W19" s="63"/>
      <c r="X19" s="63"/>
      <c r="Y19" s="63"/>
      <c r="Z19" s="63"/>
      <c r="AA19" s="64">
        <f t="shared" si="3"/>
        <v>17</v>
      </c>
      <c r="AB19" s="65">
        <v>80</v>
      </c>
      <c r="AC19" s="65">
        <f t="shared" si="0"/>
        <v>132</v>
      </c>
      <c r="AD19" s="65">
        <f t="shared" si="1"/>
        <v>64</v>
      </c>
      <c r="AE19" s="66">
        <f t="shared" si="2"/>
        <v>-100000</v>
      </c>
      <c r="AF19" s="63"/>
      <c r="AG19" s="63"/>
      <c r="AH19" s="63"/>
      <c r="AI19" s="63"/>
      <c r="AJ19" s="63"/>
      <c r="AK19" s="63"/>
      <c r="AL19" s="63"/>
      <c r="AM19" s="63"/>
      <c r="AN19" s="63"/>
      <c r="AO19" s="63"/>
      <c r="AP19" s="63"/>
      <c r="AQ19" s="63"/>
      <c r="AR19" s="63"/>
      <c r="AS19" s="63"/>
    </row>
    <row r="20" spans="1:45" ht="15">
      <c r="A20" s="142" t="s">
        <v>84</v>
      </c>
      <c r="B20" s="142">
        <f>50-0.25*B19</f>
        <v>30</v>
      </c>
      <c r="C20" s="150" t="s">
        <v>77</v>
      </c>
      <c r="D20" s="150"/>
      <c r="E20" s="49"/>
      <c r="F20" s="49"/>
      <c r="G20" s="49"/>
      <c r="H20" s="49"/>
      <c r="I20" s="49"/>
      <c r="J20" s="49"/>
      <c r="K20" s="49"/>
      <c r="L20" s="49"/>
      <c r="M20" s="49"/>
      <c r="N20" s="49"/>
      <c r="O20" s="49"/>
      <c r="P20" s="49"/>
      <c r="Q20" s="49"/>
      <c r="R20" s="49"/>
      <c r="S20" s="49"/>
      <c r="T20" s="63"/>
      <c r="U20" s="63"/>
      <c r="V20" s="63"/>
      <c r="W20" s="63"/>
      <c r="X20" s="63"/>
      <c r="Y20" s="63"/>
      <c r="Z20" s="63"/>
      <c r="AA20" s="64">
        <f t="shared" si="3"/>
        <v>18</v>
      </c>
      <c r="AB20" s="65">
        <v>80</v>
      </c>
      <c r="AC20" s="65">
        <f t="shared" si="0"/>
        <v>128</v>
      </c>
      <c r="AD20" s="65">
        <f t="shared" si="1"/>
        <v>56</v>
      </c>
      <c r="AE20" s="66">
        <f t="shared" si="2"/>
        <v>-100000</v>
      </c>
      <c r="AF20" s="63"/>
      <c r="AG20" s="63"/>
      <c r="AH20" s="63"/>
      <c r="AI20" s="63"/>
      <c r="AJ20" s="63"/>
      <c r="AK20" s="63"/>
      <c r="AL20" s="63"/>
      <c r="AM20" s="63"/>
      <c r="AN20" s="63"/>
      <c r="AO20" s="63"/>
      <c r="AP20" s="63"/>
      <c r="AQ20" s="63"/>
      <c r="AR20" s="63"/>
      <c r="AS20" s="63"/>
    </row>
    <row r="21" spans="1:45" ht="15">
      <c r="A21" s="49"/>
      <c r="B21" s="49"/>
      <c r="C21" s="49"/>
      <c r="D21" s="49"/>
      <c r="E21" s="49"/>
      <c r="F21" s="49"/>
      <c r="G21" s="49"/>
      <c r="H21" s="49"/>
      <c r="I21" s="49"/>
      <c r="J21" s="49"/>
      <c r="K21" s="49"/>
      <c r="L21" s="49"/>
      <c r="M21" s="49"/>
      <c r="N21" s="49"/>
      <c r="O21" s="49"/>
      <c r="P21" s="49"/>
      <c r="Q21" s="49"/>
      <c r="R21" s="49"/>
      <c r="S21" s="49"/>
      <c r="T21" s="63"/>
      <c r="U21" s="63"/>
      <c r="V21" s="63"/>
      <c r="W21" s="63"/>
      <c r="X21" s="63"/>
      <c r="Y21" s="63"/>
      <c r="Z21" s="63"/>
      <c r="AA21" s="64">
        <f t="shared" si="3"/>
        <v>19</v>
      </c>
      <c r="AB21" s="65">
        <v>80</v>
      </c>
      <c r="AC21" s="65">
        <f t="shared" si="0"/>
        <v>124</v>
      </c>
      <c r="AD21" s="65">
        <f t="shared" si="1"/>
        <v>48</v>
      </c>
      <c r="AE21" s="66">
        <f t="shared" si="2"/>
        <v>-100000</v>
      </c>
      <c r="AF21" s="63"/>
      <c r="AG21" s="63"/>
      <c r="AH21" s="63"/>
      <c r="AI21" s="63"/>
      <c r="AJ21" s="63"/>
      <c r="AK21" s="63"/>
      <c r="AL21" s="63"/>
      <c r="AM21" s="63"/>
      <c r="AN21" s="63"/>
      <c r="AO21" s="63"/>
      <c r="AP21" s="63"/>
      <c r="AQ21" s="63"/>
      <c r="AR21" s="63"/>
      <c r="AS21" s="63"/>
    </row>
    <row r="22" spans="1:45" ht="15">
      <c r="A22" s="49"/>
      <c r="B22" s="49"/>
      <c r="C22" s="49"/>
      <c r="D22" s="49"/>
      <c r="E22" s="49"/>
      <c r="F22" s="49"/>
      <c r="G22" s="49"/>
      <c r="H22" s="49"/>
      <c r="I22" s="49"/>
      <c r="J22" s="49"/>
      <c r="K22" s="49"/>
      <c r="L22" s="49"/>
      <c r="M22" s="49"/>
      <c r="N22" s="49"/>
      <c r="O22" s="49"/>
      <c r="P22" s="49"/>
      <c r="Q22" s="49"/>
      <c r="R22" s="49"/>
      <c r="S22" s="49"/>
      <c r="T22" s="63"/>
      <c r="U22" s="63"/>
      <c r="V22" s="63"/>
      <c r="W22" s="63"/>
      <c r="X22" s="63"/>
      <c r="Y22" s="63"/>
      <c r="Z22" s="63"/>
      <c r="AA22" s="64">
        <f t="shared" si="3"/>
        <v>20</v>
      </c>
      <c r="AB22" s="65">
        <v>80</v>
      </c>
      <c r="AC22" s="65">
        <f t="shared" si="0"/>
        <v>120</v>
      </c>
      <c r="AD22" s="65">
        <f t="shared" si="1"/>
        <v>40</v>
      </c>
      <c r="AE22" s="66">
        <f t="shared" si="2"/>
        <v>-100000</v>
      </c>
      <c r="AF22" s="63"/>
      <c r="AG22" s="63"/>
      <c r="AH22" s="63"/>
      <c r="AI22" s="63"/>
      <c r="AJ22" s="63"/>
      <c r="AK22" s="63"/>
      <c r="AL22" s="63"/>
      <c r="AM22" s="63"/>
      <c r="AN22" s="63"/>
      <c r="AO22" s="63"/>
      <c r="AP22" s="63"/>
      <c r="AQ22" s="63"/>
      <c r="AR22" s="63"/>
      <c r="AS22" s="63"/>
    </row>
    <row r="23" spans="1:45" ht="15">
      <c r="A23" s="49"/>
      <c r="B23" s="49"/>
      <c r="C23" s="49"/>
      <c r="D23" s="49"/>
      <c r="E23" s="49"/>
      <c r="F23" s="49"/>
      <c r="G23" s="49"/>
      <c r="H23" s="49"/>
      <c r="I23" s="49"/>
      <c r="J23" s="49"/>
      <c r="K23" s="49"/>
      <c r="L23" s="49"/>
      <c r="M23" s="49"/>
      <c r="N23" s="49"/>
      <c r="O23" s="49"/>
      <c r="P23" s="49"/>
      <c r="Q23" s="49"/>
      <c r="R23" s="49"/>
      <c r="S23" s="49"/>
      <c r="T23" s="63"/>
      <c r="U23" s="63"/>
      <c r="V23" s="63"/>
      <c r="W23" s="63"/>
      <c r="X23" s="63"/>
      <c r="Y23" s="63"/>
      <c r="Z23" s="63"/>
      <c r="AA23" s="64">
        <f t="shared" si="3"/>
        <v>21</v>
      </c>
      <c r="AB23" s="65">
        <v>80</v>
      </c>
      <c r="AC23" s="65">
        <f t="shared" si="0"/>
        <v>116</v>
      </c>
      <c r="AD23" s="65">
        <f t="shared" si="1"/>
        <v>32</v>
      </c>
      <c r="AE23" s="66">
        <f t="shared" si="2"/>
        <v>-100000</v>
      </c>
      <c r="AF23" s="63"/>
      <c r="AG23" s="63"/>
      <c r="AH23" s="63"/>
      <c r="AI23" s="63"/>
      <c r="AJ23" s="63"/>
      <c r="AK23" s="63"/>
      <c r="AL23" s="63"/>
      <c r="AM23" s="63"/>
      <c r="AN23" s="63"/>
      <c r="AO23" s="63"/>
      <c r="AP23" s="63"/>
      <c r="AQ23" s="63"/>
      <c r="AR23" s="63"/>
      <c r="AS23" s="63"/>
    </row>
    <row r="24" spans="1:45" ht="15">
      <c r="A24" s="49"/>
      <c r="B24" s="49"/>
      <c r="C24" s="49"/>
      <c r="D24" s="49"/>
      <c r="E24" s="49"/>
      <c r="F24" s="49"/>
      <c r="G24" s="49"/>
      <c r="H24" s="49"/>
      <c r="I24" s="49"/>
      <c r="J24" s="49"/>
      <c r="K24" s="49"/>
      <c r="L24" s="49"/>
      <c r="M24" s="49"/>
      <c r="N24" s="49"/>
      <c r="O24" s="49"/>
      <c r="P24" s="49"/>
      <c r="Q24" s="49"/>
      <c r="R24" s="49"/>
      <c r="S24" s="49"/>
      <c r="T24" s="63"/>
      <c r="U24" s="63"/>
      <c r="V24" s="63"/>
      <c r="W24" s="63"/>
      <c r="X24" s="63"/>
      <c r="Y24" s="63"/>
      <c r="Z24" s="63"/>
      <c r="AA24" s="64">
        <f t="shared" si="3"/>
        <v>22</v>
      </c>
      <c r="AB24" s="65">
        <v>80</v>
      </c>
      <c r="AC24" s="65">
        <f t="shared" si="0"/>
        <v>112</v>
      </c>
      <c r="AD24" s="65">
        <f t="shared" si="1"/>
        <v>24</v>
      </c>
      <c r="AE24" s="66">
        <f t="shared" si="2"/>
        <v>-100000</v>
      </c>
      <c r="AF24" s="63"/>
      <c r="AG24" s="63"/>
      <c r="AH24" s="63"/>
      <c r="AI24" s="63"/>
      <c r="AJ24" s="63"/>
      <c r="AK24" s="63"/>
      <c r="AL24" s="63"/>
      <c r="AM24" s="63"/>
      <c r="AN24" s="63"/>
      <c r="AO24" s="63"/>
      <c r="AP24" s="63"/>
      <c r="AQ24" s="63"/>
      <c r="AR24" s="63"/>
      <c r="AS24" s="63"/>
    </row>
    <row r="25" spans="1:45" ht="15">
      <c r="A25" s="49"/>
      <c r="B25" s="49"/>
      <c r="C25" s="49"/>
      <c r="D25" s="49"/>
      <c r="E25" s="49"/>
      <c r="F25" s="49"/>
      <c r="G25" s="49"/>
      <c r="H25" s="49"/>
      <c r="I25" s="49"/>
      <c r="J25" s="49"/>
      <c r="K25" s="49"/>
      <c r="L25" s="49"/>
      <c r="M25" s="49"/>
      <c r="N25" s="49"/>
      <c r="O25" s="49"/>
      <c r="P25" s="49"/>
      <c r="Q25" s="49"/>
      <c r="R25" s="49"/>
      <c r="S25" s="49"/>
      <c r="T25" s="63"/>
      <c r="U25" s="63"/>
      <c r="V25" s="63"/>
      <c r="W25" s="63"/>
      <c r="X25" s="63"/>
      <c r="Y25" s="63"/>
      <c r="Z25" s="63"/>
      <c r="AA25" s="64">
        <f t="shared" si="3"/>
        <v>23</v>
      </c>
      <c r="AB25" s="65">
        <v>80</v>
      </c>
      <c r="AC25" s="65">
        <f t="shared" si="0"/>
        <v>108</v>
      </c>
      <c r="AD25" s="65">
        <f t="shared" si="1"/>
        <v>16</v>
      </c>
      <c r="AE25" s="66">
        <f t="shared" si="2"/>
        <v>-100000</v>
      </c>
      <c r="AF25" s="63"/>
      <c r="AG25" s="63"/>
      <c r="AH25" s="63"/>
      <c r="AI25" s="63"/>
      <c r="AJ25" s="63"/>
      <c r="AK25" s="63"/>
      <c r="AL25" s="63"/>
      <c r="AM25" s="63"/>
      <c r="AN25" s="63"/>
      <c r="AO25" s="63"/>
      <c r="AP25" s="63"/>
      <c r="AQ25" s="63"/>
      <c r="AR25" s="63"/>
      <c r="AS25" s="63"/>
    </row>
    <row r="26" spans="1:45" ht="15">
      <c r="A26" s="49"/>
      <c r="B26" s="49"/>
      <c r="C26" s="49"/>
      <c r="D26" s="49"/>
      <c r="E26" s="49"/>
      <c r="F26" s="49"/>
      <c r="G26" s="49"/>
      <c r="H26" s="49"/>
      <c r="I26" s="49"/>
      <c r="J26" s="49"/>
      <c r="K26" s="49"/>
      <c r="L26" s="49"/>
      <c r="M26" s="49"/>
      <c r="N26" s="49"/>
      <c r="O26" s="49"/>
      <c r="P26" s="49"/>
      <c r="Q26" s="49"/>
      <c r="R26" s="49"/>
      <c r="S26" s="49"/>
      <c r="T26" s="63"/>
      <c r="U26" s="63"/>
      <c r="V26" s="63"/>
      <c r="W26" s="63"/>
      <c r="X26" s="63"/>
      <c r="Y26" s="63"/>
      <c r="Z26" s="63"/>
      <c r="AA26" s="64">
        <f t="shared" si="3"/>
        <v>24</v>
      </c>
      <c r="AB26" s="65">
        <v>80</v>
      </c>
      <c r="AC26" s="65">
        <f t="shared" si="0"/>
        <v>104</v>
      </c>
      <c r="AD26" s="65">
        <f t="shared" si="1"/>
        <v>8</v>
      </c>
      <c r="AE26" s="66">
        <f t="shared" si="2"/>
        <v>-100000</v>
      </c>
      <c r="AF26" s="63"/>
      <c r="AG26" s="63"/>
      <c r="AH26" s="63"/>
      <c r="AI26" s="63"/>
      <c r="AJ26" s="63"/>
      <c r="AK26" s="63"/>
      <c r="AL26" s="63"/>
      <c r="AM26" s="63"/>
      <c r="AN26" s="63"/>
      <c r="AO26" s="63"/>
      <c r="AP26" s="63"/>
      <c r="AQ26" s="63"/>
      <c r="AR26" s="63"/>
      <c r="AS26" s="63"/>
    </row>
    <row r="27" spans="1:45" ht="15">
      <c r="A27" s="49"/>
      <c r="B27" s="49"/>
      <c r="C27" s="49"/>
      <c r="D27" s="49"/>
      <c r="E27" s="49"/>
      <c r="F27" s="49"/>
      <c r="G27" s="49"/>
      <c r="H27" s="49"/>
      <c r="I27" s="49"/>
      <c r="J27" s="49"/>
      <c r="K27" s="49"/>
      <c r="L27" s="49"/>
      <c r="M27" s="49"/>
      <c r="N27" s="49"/>
      <c r="O27" s="49"/>
      <c r="P27" s="49"/>
      <c r="Q27" s="49"/>
      <c r="R27" s="49"/>
      <c r="S27" s="49"/>
      <c r="T27" s="63"/>
      <c r="U27" s="63"/>
      <c r="V27" s="63"/>
      <c r="W27" s="63"/>
      <c r="X27" s="63"/>
      <c r="Y27" s="63"/>
      <c r="Z27" s="63"/>
      <c r="AA27" s="64">
        <f t="shared" si="3"/>
        <v>25</v>
      </c>
      <c r="AB27" s="65">
        <v>80</v>
      </c>
      <c r="AC27" s="65">
        <f t="shared" si="0"/>
        <v>100</v>
      </c>
      <c r="AD27" s="65">
        <f t="shared" si="1"/>
        <v>0</v>
      </c>
      <c r="AE27" s="66">
        <f t="shared" si="2"/>
        <v>-100000</v>
      </c>
      <c r="AF27" s="63"/>
      <c r="AG27" s="63"/>
      <c r="AH27" s="63"/>
      <c r="AI27" s="63"/>
      <c r="AJ27" s="63"/>
      <c r="AK27" s="63"/>
      <c r="AL27" s="63"/>
      <c r="AM27" s="63"/>
      <c r="AN27" s="63"/>
      <c r="AO27" s="63"/>
      <c r="AP27" s="63"/>
      <c r="AQ27" s="63"/>
      <c r="AR27" s="63"/>
      <c r="AS27" s="63"/>
    </row>
    <row r="28" spans="1:45" ht="15">
      <c r="A28" s="49"/>
      <c r="B28" s="49"/>
      <c r="C28" s="49"/>
      <c r="D28" s="49"/>
      <c r="E28" s="49"/>
      <c r="F28" s="49"/>
      <c r="G28" s="49"/>
      <c r="H28" s="49"/>
      <c r="I28" s="49"/>
      <c r="J28" s="49"/>
      <c r="K28" s="49"/>
      <c r="L28" s="49"/>
      <c r="M28" s="49"/>
      <c r="N28" s="49"/>
      <c r="O28" s="49"/>
      <c r="P28" s="49"/>
      <c r="Q28" s="49"/>
      <c r="R28" s="49"/>
      <c r="S28" s="49"/>
      <c r="T28" s="63"/>
      <c r="U28" s="63"/>
      <c r="V28" s="63"/>
      <c r="W28" s="63"/>
      <c r="X28" s="63"/>
      <c r="Y28" s="63"/>
      <c r="Z28" s="63"/>
      <c r="AA28" s="64">
        <f t="shared" si="3"/>
        <v>26</v>
      </c>
      <c r="AB28" s="65">
        <v>80</v>
      </c>
      <c r="AC28" s="65">
        <f t="shared" si="0"/>
        <v>96</v>
      </c>
      <c r="AD28" s="65">
        <f t="shared" si="1"/>
        <v>-8</v>
      </c>
      <c r="AE28" s="66">
        <f t="shared" si="2"/>
        <v>-100000</v>
      </c>
      <c r="AF28" s="63"/>
      <c r="AG28" s="63"/>
      <c r="AH28" s="63"/>
      <c r="AI28" s="63"/>
      <c r="AJ28" s="63"/>
      <c r="AK28" s="63"/>
      <c r="AL28" s="63"/>
      <c r="AM28" s="63"/>
      <c r="AN28" s="63"/>
      <c r="AO28" s="63"/>
      <c r="AP28" s="63"/>
      <c r="AQ28" s="63"/>
      <c r="AR28" s="63"/>
      <c r="AS28" s="63"/>
    </row>
    <row r="29" spans="1:45" ht="15">
      <c r="A29" s="49"/>
      <c r="B29" s="49"/>
      <c r="C29" s="49"/>
      <c r="D29" s="49"/>
      <c r="E29" s="49"/>
      <c r="F29" s="49"/>
      <c r="G29" s="49"/>
      <c r="H29" s="49"/>
      <c r="I29" s="49"/>
      <c r="J29" s="49"/>
      <c r="K29" s="49"/>
      <c r="L29" s="49"/>
      <c r="M29" s="49"/>
      <c r="N29" s="49"/>
      <c r="O29" s="49"/>
      <c r="P29" s="49"/>
      <c r="Q29" s="49"/>
      <c r="R29" s="49"/>
      <c r="S29" s="49"/>
      <c r="T29" s="63"/>
      <c r="U29" s="63"/>
      <c r="V29" s="63"/>
      <c r="W29" s="63"/>
      <c r="X29" s="63"/>
      <c r="Y29" s="63"/>
      <c r="Z29" s="63"/>
      <c r="AA29" s="64">
        <f t="shared" si="3"/>
        <v>27</v>
      </c>
      <c r="AB29" s="65">
        <v>80</v>
      </c>
      <c r="AC29" s="65">
        <f t="shared" si="0"/>
        <v>92</v>
      </c>
      <c r="AD29" s="65">
        <f t="shared" si="1"/>
        <v>-16</v>
      </c>
      <c r="AE29" s="66">
        <f t="shared" si="2"/>
        <v>-100000</v>
      </c>
      <c r="AF29" s="63"/>
      <c r="AG29" s="63"/>
      <c r="AH29" s="63"/>
      <c r="AI29" s="63"/>
      <c r="AJ29" s="63"/>
      <c r="AK29" s="63"/>
      <c r="AL29" s="63"/>
      <c r="AM29" s="63"/>
      <c r="AN29" s="63"/>
      <c r="AO29" s="63"/>
      <c r="AP29" s="63"/>
      <c r="AQ29" s="63"/>
      <c r="AR29" s="63"/>
      <c r="AS29" s="63"/>
    </row>
    <row r="30" spans="1:45" ht="15">
      <c r="A30" s="49"/>
      <c r="B30" s="49"/>
      <c r="C30" s="49"/>
      <c r="D30" s="49"/>
      <c r="E30" s="49"/>
      <c r="F30" s="49"/>
      <c r="G30" s="49"/>
      <c r="H30" s="49"/>
      <c r="I30" s="49"/>
      <c r="J30" s="49"/>
      <c r="K30" s="49"/>
      <c r="L30" s="49"/>
      <c r="M30" s="49"/>
      <c r="N30" s="49"/>
      <c r="O30" s="49"/>
      <c r="P30" s="49"/>
      <c r="Q30" s="49"/>
      <c r="R30" s="49"/>
      <c r="S30" s="49"/>
      <c r="T30" s="63"/>
      <c r="U30" s="63"/>
      <c r="V30" s="63"/>
      <c r="W30" s="63"/>
      <c r="X30" s="63"/>
      <c r="Y30" s="63"/>
      <c r="Z30" s="63"/>
      <c r="AA30" s="64">
        <f t="shared" si="3"/>
        <v>28</v>
      </c>
      <c r="AB30" s="65">
        <v>80</v>
      </c>
      <c r="AC30" s="65">
        <f t="shared" si="0"/>
        <v>88</v>
      </c>
      <c r="AD30" s="65">
        <f t="shared" si="1"/>
        <v>-24</v>
      </c>
      <c r="AE30" s="66">
        <f t="shared" si="2"/>
        <v>-100000</v>
      </c>
      <c r="AF30" s="63"/>
      <c r="AG30" s="63"/>
      <c r="AH30" s="63"/>
      <c r="AI30" s="63"/>
      <c r="AJ30" s="63"/>
      <c r="AK30" s="63"/>
      <c r="AL30" s="63"/>
      <c r="AM30" s="63"/>
      <c r="AN30" s="63"/>
      <c r="AO30" s="63"/>
      <c r="AP30" s="63"/>
      <c r="AQ30" s="63"/>
      <c r="AR30" s="63"/>
      <c r="AS30" s="63"/>
    </row>
    <row r="31" spans="1:45" ht="15">
      <c r="A31" s="49"/>
      <c r="B31" s="49"/>
      <c r="C31" s="49"/>
      <c r="D31" s="49"/>
      <c r="E31" s="49"/>
      <c r="F31" s="49"/>
      <c r="G31" s="49"/>
      <c r="H31" s="49"/>
      <c r="I31" s="49"/>
      <c r="J31" s="49"/>
      <c r="K31" s="49"/>
      <c r="L31" s="49"/>
      <c r="M31" s="49"/>
      <c r="N31" s="49"/>
      <c r="O31" s="49"/>
      <c r="P31" s="49"/>
      <c r="Q31" s="49"/>
      <c r="R31" s="49"/>
      <c r="S31" s="49"/>
      <c r="T31" s="63"/>
      <c r="U31" s="63"/>
      <c r="V31" s="63"/>
      <c r="W31" s="63"/>
      <c r="X31" s="63"/>
      <c r="Y31" s="63"/>
      <c r="Z31" s="63"/>
      <c r="AA31" s="64">
        <f t="shared" si="3"/>
        <v>29</v>
      </c>
      <c r="AB31" s="65">
        <v>80</v>
      </c>
      <c r="AC31" s="65">
        <f t="shared" si="0"/>
        <v>84</v>
      </c>
      <c r="AD31" s="65">
        <f t="shared" si="1"/>
        <v>-32</v>
      </c>
      <c r="AE31" s="66">
        <f t="shared" si="2"/>
        <v>-100000</v>
      </c>
      <c r="AF31" s="63"/>
      <c r="AG31" s="63"/>
      <c r="AH31" s="63"/>
      <c r="AI31" s="63"/>
      <c r="AJ31" s="63"/>
      <c r="AK31" s="63"/>
      <c r="AL31" s="63"/>
      <c r="AM31" s="63"/>
      <c r="AN31" s="63"/>
      <c r="AO31" s="63"/>
      <c r="AP31" s="63"/>
      <c r="AQ31" s="63"/>
      <c r="AR31" s="63"/>
      <c r="AS31" s="63"/>
    </row>
    <row r="32" spans="1:45" ht="15">
      <c r="A32" s="49"/>
      <c r="B32" s="49"/>
      <c r="C32" s="49"/>
      <c r="D32" s="49"/>
      <c r="E32" s="49"/>
      <c r="F32" s="49"/>
      <c r="G32" s="49"/>
      <c r="H32" s="49"/>
      <c r="I32" s="49"/>
      <c r="J32" s="49"/>
      <c r="K32" s="49"/>
      <c r="L32" s="49"/>
      <c r="M32" s="49"/>
      <c r="N32" s="49"/>
      <c r="O32" s="49"/>
      <c r="P32" s="49"/>
      <c r="Q32" s="49"/>
      <c r="R32" s="49"/>
      <c r="S32" s="49"/>
      <c r="T32" s="63"/>
      <c r="U32" s="63"/>
      <c r="V32" s="63"/>
      <c r="W32" s="63"/>
      <c r="X32" s="63"/>
      <c r="Y32" s="63"/>
      <c r="Z32" s="63"/>
      <c r="AA32" s="64">
        <f t="shared" si="3"/>
        <v>30</v>
      </c>
      <c r="AB32" s="65">
        <v>80</v>
      </c>
      <c r="AC32" s="65">
        <f t="shared" si="0"/>
        <v>80</v>
      </c>
      <c r="AD32" s="65">
        <f t="shared" si="1"/>
        <v>-40</v>
      </c>
      <c r="AE32" s="66">
        <f t="shared" si="2"/>
        <v>-100000</v>
      </c>
      <c r="AF32" s="63"/>
      <c r="AG32" s="63"/>
      <c r="AH32" s="63"/>
      <c r="AI32" s="63"/>
      <c r="AJ32" s="63"/>
      <c r="AK32" s="63"/>
      <c r="AL32" s="63"/>
      <c r="AM32" s="63"/>
      <c r="AN32" s="63"/>
      <c r="AO32" s="63"/>
      <c r="AP32" s="63"/>
      <c r="AQ32" s="63"/>
      <c r="AR32" s="63"/>
      <c r="AS32" s="63"/>
    </row>
    <row r="33" spans="1:45" ht="15">
      <c r="A33" s="49"/>
      <c r="B33" s="49"/>
      <c r="C33" s="49"/>
      <c r="D33" s="49"/>
      <c r="E33" s="49"/>
      <c r="F33" s="49"/>
      <c r="G33" s="49"/>
      <c r="H33" s="49"/>
      <c r="I33" s="49"/>
      <c r="J33" s="49"/>
      <c r="K33" s="49"/>
      <c r="L33" s="49"/>
      <c r="M33" s="49"/>
      <c r="N33" s="49"/>
      <c r="O33" s="49"/>
      <c r="P33" s="49"/>
      <c r="Q33" s="49"/>
      <c r="R33" s="49"/>
      <c r="S33" s="49"/>
      <c r="T33" s="63"/>
      <c r="U33" s="63"/>
      <c r="V33" s="63"/>
      <c r="W33" s="63"/>
      <c r="X33" s="63"/>
      <c r="Y33" s="63"/>
      <c r="Z33" s="63"/>
      <c r="AA33" s="64">
        <f t="shared" si="3"/>
        <v>31</v>
      </c>
      <c r="AB33" s="65">
        <v>80</v>
      </c>
      <c r="AC33" s="65">
        <f t="shared" si="0"/>
        <v>76</v>
      </c>
      <c r="AD33" s="65">
        <f t="shared" si="1"/>
        <v>-48</v>
      </c>
      <c r="AE33" s="66">
        <f t="shared" si="2"/>
        <v>-100000</v>
      </c>
      <c r="AF33" s="63"/>
      <c r="AG33" s="63"/>
      <c r="AH33" s="63"/>
      <c r="AI33" s="63"/>
      <c r="AJ33" s="63"/>
      <c r="AK33" s="63"/>
      <c r="AL33" s="63"/>
      <c r="AM33" s="63"/>
      <c r="AN33" s="63"/>
      <c r="AO33" s="63"/>
      <c r="AP33" s="63"/>
      <c r="AQ33" s="63"/>
      <c r="AR33" s="63"/>
      <c r="AS33" s="63"/>
    </row>
    <row r="34" spans="1:45" ht="15">
      <c r="A34" s="49"/>
      <c r="B34" s="49"/>
      <c r="C34" s="49"/>
      <c r="D34" s="49"/>
      <c r="E34" s="49"/>
      <c r="F34" s="49"/>
      <c r="G34" s="49"/>
      <c r="H34" s="49"/>
      <c r="I34" s="49"/>
      <c r="J34" s="49"/>
      <c r="K34" s="49"/>
      <c r="L34" s="49"/>
      <c r="M34" s="49"/>
      <c r="N34" s="49"/>
      <c r="O34" s="49"/>
      <c r="P34" s="49"/>
      <c r="Q34" s="49"/>
      <c r="R34" s="49"/>
      <c r="S34" s="49"/>
      <c r="T34" s="63"/>
      <c r="U34" s="63"/>
      <c r="V34" s="63"/>
      <c r="W34" s="63"/>
      <c r="X34" s="63"/>
      <c r="Y34" s="63"/>
      <c r="Z34" s="63"/>
      <c r="AA34" s="64">
        <f t="shared" si="3"/>
        <v>32</v>
      </c>
      <c r="AB34" s="65">
        <v>80</v>
      </c>
      <c r="AC34" s="65">
        <f aca="true" t="shared" si="4" ref="AC34:AC52">200-4*AA34</f>
        <v>72</v>
      </c>
      <c r="AD34" s="65">
        <f aca="true" t="shared" si="5" ref="AD34:AD52">200-8*AA34</f>
        <v>-56</v>
      </c>
      <c r="AE34" s="66">
        <f aca="true" t="shared" si="6" ref="AE34:AE52">IF($AA34&lt;=ROUNDDOWN(B$12,0),B$13,-100000)</f>
        <v>-100000</v>
      </c>
      <c r="AF34" s="63"/>
      <c r="AG34" s="63"/>
      <c r="AH34" s="63"/>
      <c r="AI34" s="63"/>
      <c r="AJ34" s="63"/>
      <c r="AK34" s="63"/>
      <c r="AL34" s="63"/>
      <c r="AM34" s="63"/>
      <c r="AN34" s="63"/>
      <c r="AO34" s="63"/>
      <c r="AP34" s="63"/>
      <c r="AQ34" s="63"/>
      <c r="AR34" s="63"/>
      <c r="AS34" s="63"/>
    </row>
    <row r="35" spans="1:45" ht="15">
      <c r="A35" s="49"/>
      <c r="B35" s="49"/>
      <c r="C35" s="49"/>
      <c r="D35" s="49"/>
      <c r="E35" s="49"/>
      <c r="F35" s="49"/>
      <c r="G35" s="49"/>
      <c r="H35" s="49"/>
      <c r="I35" s="49"/>
      <c r="J35" s="49"/>
      <c r="K35" s="49"/>
      <c r="L35" s="49"/>
      <c r="M35" s="49"/>
      <c r="N35" s="49"/>
      <c r="O35" s="49"/>
      <c r="P35" s="49"/>
      <c r="Q35" s="49"/>
      <c r="R35" s="49"/>
      <c r="S35" s="49"/>
      <c r="T35" s="63"/>
      <c r="U35" s="63"/>
      <c r="V35" s="63"/>
      <c r="W35" s="63"/>
      <c r="X35" s="63"/>
      <c r="Y35" s="63"/>
      <c r="Z35" s="63"/>
      <c r="AA35" s="64">
        <f aca="true" t="shared" si="7" ref="AA35:AA52">AA34+1</f>
        <v>33</v>
      </c>
      <c r="AB35" s="65">
        <v>80</v>
      </c>
      <c r="AC35" s="65">
        <f t="shared" si="4"/>
        <v>68</v>
      </c>
      <c r="AD35" s="65">
        <f t="shared" si="5"/>
        <v>-64</v>
      </c>
      <c r="AE35" s="66">
        <f t="shared" si="6"/>
        <v>-100000</v>
      </c>
      <c r="AF35" s="63"/>
      <c r="AG35" s="63"/>
      <c r="AH35" s="63"/>
      <c r="AI35" s="63"/>
      <c r="AJ35" s="63"/>
      <c r="AK35" s="63"/>
      <c r="AL35" s="63"/>
      <c r="AM35" s="63"/>
      <c r="AN35" s="63"/>
      <c r="AO35" s="63"/>
      <c r="AP35" s="63"/>
      <c r="AQ35" s="63"/>
      <c r="AR35" s="63"/>
      <c r="AS35" s="63"/>
    </row>
    <row r="36" spans="1:45" ht="15">
      <c r="A36" s="49"/>
      <c r="B36" s="49"/>
      <c r="C36" s="49"/>
      <c r="D36" s="49"/>
      <c r="E36" s="49"/>
      <c r="F36" s="49"/>
      <c r="G36" s="49"/>
      <c r="H36" s="49"/>
      <c r="I36" s="49"/>
      <c r="J36" s="49"/>
      <c r="K36" s="49"/>
      <c r="L36" s="49"/>
      <c r="M36" s="49"/>
      <c r="N36" s="49"/>
      <c r="O36" s="49"/>
      <c r="P36" s="49"/>
      <c r="Q36" s="49"/>
      <c r="R36" s="49"/>
      <c r="S36" s="49"/>
      <c r="T36" s="63"/>
      <c r="U36" s="63"/>
      <c r="V36" s="63"/>
      <c r="W36" s="63"/>
      <c r="X36" s="63"/>
      <c r="Y36" s="63"/>
      <c r="Z36" s="63"/>
      <c r="AA36" s="64">
        <f t="shared" si="7"/>
        <v>34</v>
      </c>
      <c r="AB36" s="65">
        <v>80</v>
      </c>
      <c r="AC36" s="65">
        <f t="shared" si="4"/>
        <v>64</v>
      </c>
      <c r="AD36" s="65">
        <f t="shared" si="5"/>
        <v>-72</v>
      </c>
      <c r="AE36" s="66">
        <f t="shared" si="6"/>
        <v>-100000</v>
      </c>
      <c r="AF36" s="63"/>
      <c r="AG36" s="63"/>
      <c r="AH36" s="63"/>
      <c r="AI36" s="63"/>
      <c r="AJ36" s="63"/>
      <c r="AK36" s="63"/>
      <c r="AL36" s="63"/>
      <c r="AM36" s="63"/>
      <c r="AN36" s="63"/>
      <c r="AO36" s="63"/>
      <c r="AP36" s="63"/>
      <c r="AQ36" s="63"/>
      <c r="AR36" s="63"/>
      <c r="AS36" s="63"/>
    </row>
    <row r="37" spans="1:45" ht="15">
      <c r="A37" s="49"/>
      <c r="B37" s="49"/>
      <c r="C37" s="49"/>
      <c r="D37" s="49"/>
      <c r="E37" s="49"/>
      <c r="F37" s="49"/>
      <c r="G37" s="49"/>
      <c r="H37" s="49"/>
      <c r="I37" s="49"/>
      <c r="J37" s="49"/>
      <c r="K37" s="49"/>
      <c r="L37" s="49"/>
      <c r="M37" s="49"/>
      <c r="N37" s="49"/>
      <c r="O37" s="49"/>
      <c r="P37" s="49"/>
      <c r="Q37" s="49"/>
      <c r="R37" s="49"/>
      <c r="S37" s="49"/>
      <c r="T37" s="63"/>
      <c r="U37" s="63"/>
      <c r="V37" s="63"/>
      <c r="W37" s="63"/>
      <c r="X37" s="63"/>
      <c r="Y37" s="63"/>
      <c r="Z37" s="63"/>
      <c r="AA37" s="64">
        <f t="shared" si="7"/>
        <v>35</v>
      </c>
      <c r="AB37" s="65">
        <v>80</v>
      </c>
      <c r="AC37" s="65">
        <f t="shared" si="4"/>
        <v>60</v>
      </c>
      <c r="AD37" s="65">
        <f t="shared" si="5"/>
        <v>-80</v>
      </c>
      <c r="AE37" s="66">
        <f t="shared" si="6"/>
        <v>-100000</v>
      </c>
      <c r="AF37" s="63"/>
      <c r="AG37" s="63"/>
      <c r="AH37" s="63"/>
      <c r="AI37" s="63"/>
      <c r="AJ37" s="63"/>
      <c r="AK37" s="63"/>
      <c r="AL37" s="63"/>
      <c r="AM37" s="63"/>
      <c r="AN37" s="63"/>
      <c r="AO37" s="63"/>
      <c r="AP37" s="63"/>
      <c r="AQ37" s="63"/>
      <c r="AR37" s="63"/>
      <c r="AS37" s="63"/>
    </row>
    <row r="38" spans="1:45" ht="15">
      <c r="A38" s="49"/>
      <c r="B38" s="49"/>
      <c r="C38" s="49"/>
      <c r="D38" s="49"/>
      <c r="E38" s="49"/>
      <c r="F38" s="49"/>
      <c r="G38" s="49"/>
      <c r="H38" s="49"/>
      <c r="I38" s="49"/>
      <c r="J38" s="49"/>
      <c r="K38" s="49"/>
      <c r="L38" s="49"/>
      <c r="M38" s="49"/>
      <c r="N38" s="49"/>
      <c r="O38" s="49"/>
      <c r="P38" s="49"/>
      <c r="Q38" s="49"/>
      <c r="R38" s="49"/>
      <c r="S38" s="49"/>
      <c r="T38" s="63"/>
      <c r="U38" s="63"/>
      <c r="V38" s="63"/>
      <c r="W38" s="63"/>
      <c r="X38" s="63"/>
      <c r="Y38" s="63"/>
      <c r="Z38" s="63"/>
      <c r="AA38" s="64">
        <f t="shared" si="7"/>
        <v>36</v>
      </c>
      <c r="AB38" s="65">
        <v>80</v>
      </c>
      <c r="AC38" s="65">
        <f t="shared" si="4"/>
        <v>56</v>
      </c>
      <c r="AD38" s="65">
        <f t="shared" si="5"/>
        <v>-88</v>
      </c>
      <c r="AE38" s="66">
        <f t="shared" si="6"/>
        <v>-100000</v>
      </c>
      <c r="AF38" s="63"/>
      <c r="AG38" s="63"/>
      <c r="AH38" s="63"/>
      <c r="AI38" s="63"/>
      <c r="AJ38" s="63"/>
      <c r="AK38" s="63"/>
      <c r="AL38" s="63"/>
      <c r="AM38" s="63"/>
      <c r="AN38" s="63"/>
      <c r="AO38" s="63"/>
      <c r="AP38" s="63"/>
      <c r="AQ38" s="63"/>
      <c r="AR38" s="63"/>
      <c r="AS38" s="63"/>
    </row>
    <row r="39" spans="1:45" ht="15">
      <c r="A39" s="49"/>
      <c r="B39" s="49"/>
      <c r="C39" s="49"/>
      <c r="D39" s="49"/>
      <c r="E39" s="49"/>
      <c r="F39" s="49"/>
      <c r="G39" s="49"/>
      <c r="H39" s="49"/>
      <c r="I39" s="49"/>
      <c r="J39" s="49"/>
      <c r="K39" s="49"/>
      <c r="L39" s="49"/>
      <c r="M39" s="49"/>
      <c r="N39" s="49"/>
      <c r="O39" s="49"/>
      <c r="P39" s="49"/>
      <c r="Q39" s="49"/>
      <c r="R39" s="49"/>
      <c r="S39" s="49"/>
      <c r="T39" s="63"/>
      <c r="U39" s="63"/>
      <c r="V39" s="63"/>
      <c r="W39" s="63"/>
      <c r="X39" s="63"/>
      <c r="Y39" s="63"/>
      <c r="Z39" s="63"/>
      <c r="AA39" s="64">
        <f t="shared" si="7"/>
        <v>37</v>
      </c>
      <c r="AB39" s="65">
        <v>80</v>
      </c>
      <c r="AC39" s="65">
        <f t="shared" si="4"/>
        <v>52</v>
      </c>
      <c r="AD39" s="65">
        <f t="shared" si="5"/>
        <v>-96</v>
      </c>
      <c r="AE39" s="66">
        <f t="shared" si="6"/>
        <v>-100000</v>
      </c>
      <c r="AF39" s="63"/>
      <c r="AG39" s="63"/>
      <c r="AH39" s="63"/>
      <c r="AI39" s="63"/>
      <c r="AJ39" s="63"/>
      <c r="AK39" s="63"/>
      <c r="AL39" s="63"/>
      <c r="AM39" s="63"/>
      <c r="AN39" s="63"/>
      <c r="AO39" s="63"/>
      <c r="AP39" s="63"/>
      <c r="AQ39" s="63"/>
      <c r="AR39" s="63"/>
      <c r="AS39" s="63"/>
    </row>
    <row r="40" spans="1:45" ht="15">
      <c r="A40" s="49"/>
      <c r="B40" s="49"/>
      <c r="C40" s="49"/>
      <c r="D40" s="49"/>
      <c r="E40" s="49"/>
      <c r="F40" s="49"/>
      <c r="G40" s="49"/>
      <c r="H40" s="49"/>
      <c r="I40" s="49"/>
      <c r="J40" s="49"/>
      <c r="K40" s="49"/>
      <c r="L40" s="49"/>
      <c r="M40" s="49"/>
      <c r="N40" s="49"/>
      <c r="O40" s="49"/>
      <c r="P40" s="49"/>
      <c r="Q40" s="49"/>
      <c r="R40" s="49"/>
      <c r="S40" s="49"/>
      <c r="T40" s="63"/>
      <c r="U40" s="63"/>
      <c r="V40" s="63"/>
      <c r="W40" s="63"/>
      <c r="X40" s="63"/>
      <c r="Y40" s="63"/>
      <c r="Z40" s="63"/>
      <c r="AA40" s="64">
        <f t="shared" si="7"/>
        <v>38</v>
      </c>
      <c r="AB40" s="65">
        <v>80</v>
      </c>
      <c r="AC40" s="65">
        <f t="shared" si="4"/>
        <v>48</v>
      </c>
      <c r="AD40" s="65">
        <f t="shared" si="5"/>
        <v>-104</v>
      </c>
      <c r="AE40" s="66">
        <f t="shared" si="6"/>
        <v>-100000</v>
      </c>
      <c r="AF40" s="63"/>
      <c r="AG40" s="63"/>
      <c r="AH40" s="63"/>
      <c r="AI40" s="63"/>
      <c r="AJ40" s="63"/>
      <c r="AK40" s="63"/>
      <c r="AL40" s="63"/>
      <c r="AM40" s="63"/>
      <c r="AN40" s="63"/>
      <c r="AO40" s="63"/>
      <c r="AP40" s="63"/>
      <c r="AQ40" s="63"/>
      <c r="AR40" s="63"/>
      <c r="AS40" s="63"/>
    </row>
    <row r="41" spans="1:45" ht="15">
      <c r="A41" s="49"/>
      <c r="B41" s="49"/>
      <c r="C41" s="49"/>
      <c r="D41" s="49"/>
      <c r="E41" s="49"/>
      <c r="F41" s="49"/>
      <c r="G41" s="49"/>
      <c r="H41" s="49"/>
      <c r="I41" s="49"/>
      <c r="J41" s="49"/>
      <c r="K41" s="49"/>
      <c r="L41" s="49"/>
      <c r="M41" s="49"/>
      <c r="N41" s="49"/>
      <c r="O41" s="49"/>
      <c r="P41" s="49"/>
      <c r="Q41" s="49"/>
      <c r="R41" s="49"/>
      <c r="S41" s="49"/>
      <c r="T41" s="63"/>
      <c r="U41" s="63"/>
      <c r="V41" s="63"/>
      <c r="W41" s="63"/>
      <c r="X41" s="63"/>
      <c r="Y41" s="63"/>
      <c r="Z41" s="63"/>
      <c r="AA41" s="64">
        <f t="shared" si="7"/>
        <v>39</v>
      </c>
      <c r="AB41" s="65">
        <v>80</v>
      </c>
      <c r="AC41" s="65">
        <f t="shared" si="4"/>
        <v>44</v>
      </c>
      <c r="AD41" s="65">
        <f t="shared" si="5"/>
        <v>-112</v>
      </c>
      <c r="AE41" s="66">
        <f t="shared" si="6"/>
        <v>-100000</v>
      </c>
      <c r="AF41" s="63"/>
      <c r="AG41" s="63"/>
      <c r="AH41" s="63"/>
      <c r="AI41" s="63"/>
      <c r="AJ41" s="63"/>
      <c r="AK41" s="63"/>
      <c r="AL41" s="63"/>
      <c r="AM41" s="63"/>
      <c r="AN41" s="63"/>
      <c r="AO41" s="63"/>
      <c r="AP41" s="63"/>
      <c r="AQ41" s="63"/>
      <c r="AR41" s="63"/>
      <c r="AS41" s="63"/>
    </row>
    <row r="42" spans="1:45" ht="15">
      <c r="A42" s="49"/>
      <c r="B42" s="49"/>
      <c r="C42" s="49"/>
      <c r="D42" s="49"/>
      <c r="E42" s="49"/>
      <c r="F42" s="49"/>
      <c r="G42" s="49"/>
      <c r="H42" s="49"/>
      <c r="I42" s="49"/>
      <c r="J42" s="49"/>
      <c r="K42" s="49"/>
      <c r="L42" s="49"/>
      <c r="M42" s="49"/>
      <c r="N42" s="49"/>
      <c r="O42" s="49"/>
      <c r="P42" s="49"/>
      <c r="Q42" s="49"/>
      <c r="R42" s="49"/>
      <c r="S42" s="49"/>
      <c r="T42" s="63"/>
      <c r="U42" s="63"/>
      <c r="V42" s="63"/>
      <c r="W42" s="63"/>
      <c r="X42" s="63"/>
      <c r="Y42" s="63"/>
      <c r="Z42" s="63"/>
      <c r="AA42" s="64">
        <f t="shared" si="7"/>
        <v>40</v>
      </c>
      <c r="AB42" s="65">
        <v>80</v>
      </c>
      <c r="AC42" s="65">
        <f t="shared" si="4"/>
        <v>40</v>
      </c>
      <c r="AD42" s="65">
        <f t="shared" si="5"/>
        <v>-120</v>
      </c>
      <c r="AE42" s="66">
        <f t="shared" si="6"/>
        <v>-100000</v>
      </c>
      <c r="AF42" s="63"/>
      <c r="AG42" s="63"/>
      <c r="AH42" s="63"/>
      <c r="AI42" s="63"/>
      <c r="AJ42" s="63"/>
      <c r="AK42" s="63"/>
      <c r="AL42" s="63"/>
      <c r="AM42" s="63"/>
      <c r="AN42" s="63"/>
      <c r="AO42" s="63"/>
      <c r="AP42" s="63"/>
      <c r="AQ42" s="63"/>
      <c r="AR42" s="63"/>
      <c r="AS42" s="63"/>
    </row>
    <row r="43" spans="1:45" ht="15">
      <c r="A43" s="49"/>
      <c r="B43" s="49"/>
      <c r="C43" s="49"/>
      <c r="D43" s="49"/>
      <c r="E43" s="49"/>
      <c r="F43" s="49"/>
      <c r="G43" s="49"/>
      <c r="H43" s="49"/>
      <c r="I43" s="49"/>
      <c r="J43" s="49"/>
      <c r="K43" s="49"/>
      <c r="L43" s="49"/>
      <c r="M43" s="49"/>
      <c r="N43" s="49"/>
      <c r="O43" s="49"/>
      <c r="P43" s="49"/>
      <c r="Q43" s="49"/>
      <c r="R43" s="49"/>
      <c r="S43" s="49"/>
      <c r="T43" s="63"/>
      <c r="U43" s="63"/>
      <c r="V43" s="63"/>
      <c r="W43" s="63"/>
      <c r="X43" s="63"/>
      <c r="Y43" s="63"/>
      <c r="Z43" s="63"/>
      <c r="AA43" s="64">
        <f t="shared" si="7"/>
        <v>41</v>
      </c>
      <c r="AB43" s="65">
        <v>80</v>
      </c>
      <c r="AC43" s="65">
        <f t="shared" si="4"/>
        <v>36</v>
      </c>
      <c r="AD43" s="65">
        <f t="shared" si="5"/>
        <v>-128</v>
      </c>
      <c r="AE43" s="66">
        <f t="shared" si="6"/>
        <v>-100000</v>
      </c>
      <c r="AF43" s="63"/>
      <c r="AG43" s="63"/>
      <c r="AH43" s="63"/>
      <c r="AI43" s="63"/>
      <c r="AJ43" s="63"/>
      <c r="AK43" s="63"/>
      <c r="AL43" s="63"/>
      <c r="AM43" s="63"/>
      <c r="AN43" s="63"/>
      <c r="AO43" s="63"/>
      <c r="AP43" s="63"/>
      <c r="AQ43" s="63"/>
      <c r="AR43" s="63"/>
      <c r="AS43" s="63"/>
    </row>
    <row r="44" spans="1:45" ht="15">
      <c r="A44" s="49"/>
      <c r="B44" s="49"/>
      <c r="C44" s="49"/>
      <c r="D44" s="49"/>
      <c r="E44" s="49"/>
      <c r="F44" s="49"/>
      <c r="G44" s="49"/>
      <c r="H44" s="49"/>
      <c r="I44" s="49"/>
      <c r="J44" s="49"/>
      <c r="K44" s="49"/>
      <c r="L44" s="49"/>
      <c r="M44" s="49"/>
      <c r="N44" s="49"/>
      <c r="O44" s="49"/>
      <c r="P44" s="49"/>
      <c r="Q44" s="49"/>
      <c r="R44" s="49"/>
      <c r="S44" s="49"/>
      <c r="T44" s="63"/>
      <c r="U44" s="63"/>
      <c r="V44" s="63"/>
      <c r="W44" s="63"/>
      <c r="X44" s="63"/>
      <c r="Y44" s="63"/>
      <c r="Z44" s="63"/>
      <c r="AA44" s="64">
        <f t="shared" si="7"/>
        <v>42</v>
      </c>
      <c r="AB44" s="65">
        <v>80</v>
      </c>
      <c r="AC44" s="65">
        <f t="shared" si="4"/>
        <v>32</v>
      </c>
      <c r="AD44" s="65">
        <f t="shared" si="5"/>
        <v>-136</v>
      </c>
      <c r="AE44" s="66">
        <f t="shared" si="6"/>
        <v>-100000</v>
      </c>
      <c r="AF44" s="63"/>
      <c r="AG44" s="63"/>
      <c r="AH44" s="63"/>
      <c r="AI44" s="63"/>
      <c r="AJ44" s="63"/>
      <c r="AK44" s="63"/>
      <c r="AL44" s="63"/>
      <c r="AM44" s="63"/>
      <c r="AN44" s="63"/>
      <c r="AO44" s="63"/>
      <c r="AP44" s="63"/>
      <c r="AQ44" s="63"/>
      <c r="AR44" s="63"/>
      <c r="AS44" s="63"/>
    </row>
    <row r="45" spans="1:45" ht="15">
      <c r="A45" s="49"/>
      <c r="B45" s="49"/>
      <c r="C45" s="49"/>
      <c r="D45" s="49"/>
      <c r="E45" s="49"/>
      <c r="F45" s="49"/>
      <c r="G45" s="49"/>
      <c r="H45" s="49"/>
      <c r="I45" s="49"/>
      <c r="J45" s="49"/>
      <c r="K45" s="49"/>
      <c r="L45" s="49"/>
      <c r="M45" s="49"/>
      <c r="N45" s="49"/>
      <c r="O45" s="49"/>
      <c r="P45" s="49"/>
      <c r="Q45" s="49"/>
      <c r="R45" s="49"/>
      <c r="S45" s="49"/>
      <c r="T45" s="63"/>
      <c r="U45" s="63"/>
      <c r="V45" s="63"/>
      <c r="W45" s="63"/>
      <c r="X45" s="63"/>
      <c r="Y45" s="63"/>
      <c r="Z45" s="63"/>
      <c r="AA45" s="64">
        <f t="shared" si="7"/>
        <v>43</v>
      </c>
      <c r="AB45" s="65">
        <v>80</v>
      </c>
      <c r="AC45" s="65">
        <f t="shared" si="4"/>
        <v>28</v>
      </c>
      <c r="AD45" s="65">
        <f t="shared" si="5"/>
        <v>-144</v>
      </c>
      <c r="AE45" s="66">
        <f t="shared" si="6"/>
        <v>-100000</v>
      </c>
      <c r="AF45" s="63"/>
      <c r="AG45" s="63"/>
      <c r="AH45" s="63"/>
      <c r="AI45" s="63"/>
      <c r="AJ45" s="63"/>
      <c r="AK45" s="63"/>
      <c r="AL45" s="63"/>
      <c r="AM45" s="63"/>
      <c r="AN45" s="63"/>
      <c r="AO45" s="63"/>
      <c r="AP45" s="63"/>
      <c r="AQ45" s="63"/>
      <c r="AR45" s="63"/>
      <c r="AS45" s="63"/>
    </row>
    <row r="46" spans="1:45" ht="15">
      <c r="A46" s="49"/>
      <c r="B46" s="49"/>
      <c r="C46" s="49"/>
      <c r="D46" s="49"/>
      <c r="E46" s="49"/>
      <c r="F46" s="49"/>
      <c r="G46" s="49"/>
      <c r="H46" s="49"/>
      <c r="I46" s="49"/>
      <c r="J46" s="49"/>
      <c r="K46" s="49"/>
      <c r="L46" s="49"/>
      <c r="M46" s="49"/>
      <c r="N46" s="49"/>
      <c r="O46" s="49"/>
      <c r="P46" s="49"/>
      <c r="Q46" s="49"/>
      <c r="R46" s="49"/>
      <c r="S46" s="49"/>
      <c r="T46" s="63"/>
      <c r="U46" s="63"/>
      <c r="V46" s="63"/>
      <c r="W46" s="63"/>
      <c r="X46" s="63"/>
      <c r="Y46" s="63"/>
      <c r="Z46" s="63"/>
      <c r="AA46" s="64">
        <f t="shared" si="7"/>
        <v>44</v>
      </c>
      <c r="AB46" s="65">
        <v>80</v>
      </c>
      <c r="AC46" s="65">
        <f t="shared" si="4"/>
        <v>24</v>
      </c>
      <c r="AD46" s="65">
        <f t="shared" si="5"/>
        <v>-152</v>
      </c>
      <c r="AE46" s="66">
        <f t="shared" si="6"/>
        <v>-100000</v>
      </c>
      <c r="AF46" s="63"/>
      <c r="AG46" s="63"/>
      <c r="AH46" s="63"/>
      <c r="AI46" s="63"/>
      <c r="AJ46" s="63"/>
      <c r="AK46" s="63"/>
      <c r="AL46" s="63"/>
      <c r="AM46" s="63"/>
      <c r="AN46" s="63"/>
      <c r="AO46" s="63"/>
      <c r="AP46" s="63"/>
      <c r="AQ46" s="63"/>
      <c r="AR46" s="63"/>
      <c r="AS46" s="63"/>
    </row>
    <row r="47" spans="1:45" ht="15">
      <c r="A47" s="49"/>
      <c r="B47" s="49"/>
      <c r="C47" s="49"/>
      <c r="D47" s="49"/>
      <c r="E47" s="49"/>
      <c r="F47" s="49"/>
      <c r="G47" s="49"/>
      <c r="H47" s="49"/>
      <c r="I47" s="49"/>
      <c r="J47" s="49"/>
      <c r="K47" s="49"/>
      <c r="L47" s="49"/>
      <c r="M47" s="49"/>
      <c r="N47" s="49"/>
      <c r="O47" s="49"/>
      <c r="P47" s="49"/>
      <c r="Q47" s="49"/>
      <c r="R47" s="49"/>
      <c r="S47" s="49"/>
      <c r="T47" s="63"/>
      <c r="U47" s="63"/>
      <c r="V47" s="63"/>
      <c r="W47" s="63"/>
      <c r="X47" s="63"/>
      <c r="Y47" s="63"/>
      <c r="Z47" s="63"/>
      <c r="AA47" s="64">
        <f t="shared" si="7"/>
        <v>45</v>
      </c>
      <c r="AB47" s="65">
        <v>80</v>
      </c>
      <c r="AC47" s="65">
        <f t="shared" si="4"/>
        <v>20</v>
      </c>
      <c r="AD47" s="65">
        <f t="shared" si="5"/>
        <v>-160</v>
      </c>
      <c r="AE47" s="66">
        <f t="shared" si="6"/>
        <v>-100000</v>
      </c>
      <c r="AF47" s="63"/>
      <c r="AG47" s="63"/>
      <c r="AH47" s="63"/>
      <c r="AI47" s="63"/>
      <c r="AJ47" s="63"/>
      <c r="AK47" s="63"/>
      <c r="AL47" s="63"/>
      <c r="AM47" s="63"/>
      <c r="AN47" s="63"/>
      <c r="AO47" s="63"/>
      <c r="AP47" s="63"/>
      <c r="AQ47" s="63"/>
      <c r="AR47" s="63"/>
      <c r="AS47" s="63"/>
    </row>
    <row r="48" spans="1:45" ht="15">
      <c r="A48" s="49"/>
      <c r="B48" s="49"/>
      <c r="C48" s="49"/>
      <c r="D48" s="49"/>
      <c r="E48" s="49"/>
      <c r="F48" s="49"/>
      <c r="G48" s="49"/>
      <c r="H48" s="49"/>
      <c r="I48" s="49"/>
      <c r="J48" s="49"/>
      <c r="K48" s="49"/>
      <c r="L48" s="49"/>
      <c r="M48" s="49"/>
      <c r="N48" s="49"/>
      <c r="O48" s="49"/>
      <c r="P48" s="49"/>
      <c r="Q48" s="49"/>
      <c r="R48" s="49"/>
      <c r="S48" s="49"/>
      <c r="T48" s="63"/>
      <c r="U48" s="63"/>
      <c r="V48" s="63"/>
      <c r="W48" s="63"/>
      <c r="X48" s="63"/>
      <c r="Y48" s="63"/>
      <c r="Z48" s="63"/>
      <c r="AA48" s="64">
        <f t="shared" si="7"/>
        <v>46</v>
      </c>
      <c r="AB48" s="65">
        <v>80</v>
      </c>
      <c r="AC48" s="65">
        <f t="shared" si="4"/>
        <v>16</v>
      </c>
      <c r="AD48" s="65">
        <f t="shared" si="5"/>
        <v>-168</v>
      </c>
      <c r="AE48" s="66">
        <f t="shared" si="6"/>
        <v>-100000</v>
      </c>
      <c r="AF48" s="63"/>
      <c r="AG48" s="63"/>
      <c r="AH48" s="63"/>
      <c r="AI48" s="63"/>
      <c r="AJ48" s="63"/>
      <c r="AK48" s="63"/>
      <c r="AL48" s="63"/>
      <c r="AM48" s="63"/>
      <c r="AN48" s="63"/>
      <c r="AO48" s="63"/>
      <c r="AP48" s="63"/>
      <c r="AQ48" s="63"/>
      <c r="AR48" s="63"/>
      <c r="AS48" s="63"/>
    </row>
    <row r="49" spans="1:45" ht="15">
      <c r="A49" s="49"/>
      <c r="B49" s="49"/>
      <c r="C49" s="49"/>
      <c r="D49" s="49"/>
      <c r="E49" s="49"/>
      <c r="F49" s="49"/>
      <c r="G49" s="49"/>
      <c r="H49" s="49"/>
      <c r="I49" s="49"/>
      <c r="J49" s="49"/>
      <c r="K49" s="49"/>
      <c r="L49" s="49"/>
      <c r="M49" s="49"/>
      <c r="N49" s="49"/>
      <c r="O49" s="49"/>
      <c r="P49" s="49"/>
      <c r="Q49" s="49"/>
      <c r="R49" s="49"/>
      <c r="S49" s="49"/>
      <c r="T49" s="63"/>
      <c r="U49" s="63"/>
      <c r="V49" s="63"/>
      <c r="W49" s="63"/>
      <c r="X49" s="63"/>
      <c r="Y49" s="63"/>
      <c r="Z49" s="63"/>
      <c r="AA49" s="64">
        <f t="shared" si="7"/>
        <v>47</v>
      </c>
      <c r="AB49" s="65">
        <v>80</v>
      </c>
      <c r="AC49" s="65">
        <f t="shared" si="4"/>
        <v>12</v>
      </c>
      <c r="AD49" s="65">
        <f t="shared" si="5"/>
        <v>-176</v>
      </c>
      <c r="AE49" s="66">
        <f t="shared" si="6"/>
        <v>-100000</v>
      </c>
      <c r="AF49" s="63"/>
      <c r="AG49" s="63"/>
      <c r="AH49" s="63"/>
      <c r="AI49" s="63"/>
      <c r="AJ49" s="63"/>
      <c r="AK49" s="63"/>
      <c r="AL49" s="63"/>
      <c r="AM49" s="63"/>
      <c r="AN49" s="63"/>
      <c r="AO49" s="63"/>
      <c r="AP49" s="63"/>
      <c r="AQ49" s="63"/>
      <c r="AR49" s="63"/>
      <c r="AS49" s="63"/>
    </row>
    <row r="50" spans="1:45" ht="15">
      <c r="A50" s="49"/>
      <c r="B50" s="49"/>
      <c r="C50" s="49"/>
      <c r="D50" s="49"/>
      <c r="E50" s="49"/>
      <c r="F50" s="49"/>
      <c r="G50" s="49"/>
      <c r="H50" s="49"/>
      <c r="I50" s="49"/>
      <c r="J50" s="49"/>
      <c r="K50" s="49"/>
      <c r="L50" s="49"/>
      <c r="M50" s="49"/>
      <c r="N50" s="49"/>
      <c r="O50" s="49"/>
      <c r="P50" s="49"/>
      <c r="Q50" s="49"/>
      <c r="R50" s="49"/>
      <c r="S50" s="49"/>
      <c r="T50" s="63"/>
      <c r="U50" s="63"/>
      <c r="V50" s="63"/>
      <c r="W50" s="63"/>
      <c r="X50" s="63"/>
      <c r="Y50" s="63"/>
      <c r="Z50" s="63"/>
      <c r="AA50" s="64">
        <f t="shared" si="7"/>
        <v>48</v>
      </c>
      <c r="AB50" s="65">
        <v>80</v>
      </c>
      <c r="AC50" s="65">
        <f t="shared" si="4"/>
        <v>8</v>
      </c>
      <c r="AD50" s="65">
        <f t="shared" si="5"/>
        <v>-184</v>
      </c>
      <c r="AE50" s="66">
        <f t="shared" si="6"/>
        <v>-100000</v>
      </c>
      <c r="AF50" s="63"/>
      <c r="AG50" s="63"/>
      <c r="AH50" s="63"/>
      <c r="AI50" s="63"/>
      <c r="AJ50" s="63"/>
      <c r="AK50" s="63"/>
      <c r="AL50" s="63"/>
      <c r="AM50" s="63"/>
      <c r="AN50" s="63"/>
      <c r="AO50" s="63"/>
      <c r="AP50" s="63"/>
      <c r="AQ50" s="63"/>
      <c r="AR50" s="63"/>
      <c r="AS50" s="63"/>
    </row>
    <row r="51" spans="1:45" ht="15">
      <c r="A51" s="49"/>
      <c r="B51" s="49"/>
      <c r="C51" s="49"/>
      <c r="D51" s="49"/>
      <c r="E51" s="49"/>
      <c r="F51" s="49"/>
      <c r="G51" s="49"/>
      <c r="H51" s="49"/>
      <c r="I51" s="49"/>
      <c r="J51" s="49"/>
      <c r="K51" s="49"/>
      <c r="L51" s="49"/>
      <c r="M51" s="49"/>
      <c r="N51" s="49"/>
      <c r="O51" s="49"/>
      <c r="P51" s="49"/>
      <c r="Q51" s="49"/>
      <c r="R51" s="49"/>
      <c r="S51" s="49"/>
      <c r="T51" s="63"/>
      <c r="U51" s="63"/>
      <c r="V51" s="63"/>
      <c r="W51" s="63"/>
      <c r="X51" s="63"/>
      <c r="Y51" s="63"/>
      <c r="Z51" s="63"/>
      <c r="AA51" s="64">
        <f t="shared" si="7"/>
        <v>49</v>
      </c>
      <c r="AB51" s="65">
        <v>80</v>
      </c>
      <c r="AC51" s="65">
        <f t="shared" si="4"/>
        <v>4</v>
      </c>
      <c r="AD51" s="65">
        <f t="shared" si="5"/>
        <v>-192</v>
      </c>
      <c r="AE51" s="66">
        <f t="shared" si="6"/>
        <v>-100000</v>
      </c>
      <c r="AF51" s="63"/>
      <c r="AG51" s="63"/>
      <c r="AH51" s="63"/>
      <c r="AI51" s="63"/>
      <c r="AJ51" s="63"/>
      <c r="AK51" s="63"/>
      <c r="AL51" s="63"/>
      <c r="AM51" s="63"/>
      <c r="AN51" s="63"/>
      <c r="AO51" s="63"/>
      <c r="AP51" s="63"/>
      <c r="AQ51" s="63"/>
      <c r="AR51" s="63"/>
      <c r="AS51" s="63"/>
    </row>
    <row r="52" spans="1:45" ht="15">
      <c r="A52" s="49"/>
      <c r="B52" s="49"/>
      <c r="C52" s="49"/>
      <c r="D52" s="49"/>
      <c r="E52" s="49"/>
      <c r="F52" s="49"/>
      <c r="G52" s="49"/>
      <c r="H52" s="49"/>
      <c r="I52" s="49"/>
      <c r="J52" s="49"/>
      <c r="K52" s="49"/>
      <c r="L52" s="49"/>
      <c r="M52" s="49"/>
      <c r="N52" s="49"/>
      <c r="O52" s="49"/>
      <c r="P52" s="49"/>
      <c r="Q52" s="49"/>
      <c r="R52" s="49"/>
      <c r="S52" s="49"/>
      <c r="T52" s="63"/>
      <c r="U52" s="63"/>
      <c r="V52" s="63"/>
      <c r="W52" s="63"/>
      <c r="X52" s="63"/>
      <c r="Y52" s="63"/>
      <c r="Z52" s="63"/>
      <c r="AA52" s="64">
        <f t="shared" si="7"/>
        <v>50</v>
      </c>
      <c r="AB52" s="65">
        <v>80</v>
      </c>
      <c r="AC52" s="65">
        <f t="shared" si="4"/>
        <v>0</v>
      </c>
      <c r="AD52" s="65">
        <f t="shared" si="5"/>
        <v>-200</v>
      </c>
      <c r="AE52" s="66">
        <f t="shared" si="6"/>
        <v>-100000</v>
      </c>
      <c r="AF52" s="63"/>
      <c r="AG52" s="63"/>
      <c r="AH52" s="63"/>
      <c r="AI52" s="63"/>
      <c r="AJ52" s="63"/>
      <c r="AK52" s="63"/>
      <c r="AL52" s="63"/>
      <c r="AM52" s="63"/>
      <c r="AN52" s="63"/>
      <c r="AO52" s="63"/>
      <c r="AP52" s="63"/>
      <c r="AQ52" s="63"/>
      <c r="AR52" s="63"/>
      <c r="AS52" s="63"/>
    </row>
    <row r="53" spans="1:45" ht="15">
      <c r="A53" s="49"/>
      <c r="B53" s="49"/>
      <c r="C53" s="49"/>
      <c r="D53" s="49"/>
      <c r="E53" s="49"/>
      <c r="F53" s="49"/>
      <c r="G53" s="49"/>
      <c r="H53" s="49"/>
      <c r="I53" s="49"/>
      <c r="J53" s="49"/>
      <c r="K53" s="49"/>
      <c r="L53" s="49"/>
      <c r="M53" s="49"/>
      <c r="N53" s="49"/>
      <c r="O53" s="49"/>
      <c r="P53" s="49"/>
      <c r="Q53" s="49"/>
      <c r="R53" s="49"/>
      <c r="S53" s="49"/>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row>
    <row r="54" spans="1:45" ht="15">
      <c r="A54" s="49"/>
      <c r="B54" s="49"/>
      <c r="C54" s="49"/>
      <c r="D54" s="49"/>
      <c r="E54" s="49"/>
      <c r="F54" s="49"/>
      <c r="G54" s="49"/>
      <c r="H54" s="49"/>
      <c r="I54" s="49"/>
      <c r="J54" s="49"/>
      <c r="K54" s="49"/>
      <c r="L54" s="49"/>
      <c r="M54" s="49"/>
      <c r="N54" s="49"/>
      <c r="O54" s="49"/>
      <c r="P54" s="49"/>
      <c r="Q54" s="49"/>
      <c r="R54" s="49"/>
      <c r="S54" s="49"/>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row>
    <row r="55" spans="1:45" ht="15">
      <c r="A55" s="49"/>
      <c r="B55" s="49"/>
      <c r="C55" s="49"/>
      <c r="D55" s="49"/>
      <c r="E55" s="49"/>
      <c r="F55" s="49"/>
      <c r="G55" s="49"/>
      <c r="H55" s="49"/>
      <c r="I55" s="49"/>
      <c r="J55" s="49"/>
      <c r="K55" s="49"/>
      <c r="L55" s="49"/>
      <c r="M55" s="49"/>
      <c r="N55" s="49"/>
      <c r="O55" s="49"/>
      <c r="P55" s="49"/>
      <c r="Q55" s="49"/>
      <c r="R55" s="49"/>
      <c r="S55" s="49"/>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row>
    <row r="56" spans="1:45" ht="15">
      <c r="A56" s="49"/>
      <c r="B56" s="49"/>
      <c r="C56" s="49"/>
      <c r="D56" s="49"/>
      <c r="E56" s="49"/>
      <c r="F56" s="49"/>
      <c r="G56" s="49"/>
      <c r="H56" s="49"/>
      <c r="I56" s="49"/>
      <c r="J56" s="49"/>
      <c r="K56" s="49"/>
      <c r="L56" s="49"/>
      <c r="M56" s="49"/>
      <c r="N56" s="49"/>
      <c r="O56" s="49"/>
      <c r="P56" s="49"/>
      <c r="Q56" s="49"/>
      <c r="R56" s="49"/>
      <c r="S56" s="49"/>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row>
    <row r="57" spans="1:45" ht="15">
      <c r="A57" s="49"/>
      <c r="B57" s="49"/>
      <c r="C57" s="49"/>
      <c r="D57" s="49"/>
      <c r="E57" s="49"/>
      <c r="F57" s="49"/>
      <c r="G57" s="49"/>
      <c r="H57" s="49"/>
      <c r="I57" s="49"/>
      <c r="J57" s="49"/>
      <c r="K57" s="49"/>
      <c r="L57" s="49"/>
      <c r="M57" s="49"/>
      <c r="N57" s="49"/>
      <c r="O57" s="49"/>
      <c r="P57" s="49"/>
      <c r="Q57" s="49"/>
      <c r="R57" s="49"/>
      <c r="S57" s="49"/>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row>
    <row r="58" spans="1:45" ht="15">
      <c r="A58" s="49"/>
      <c r="B58" s="49"/>
      <c r="C58" s="49"/>
      <c r="D58" s="49"/>
      <c r="E58" s="49"/>
      <c r="F58" s="49"/>
      <c r="G58" s="49"/>
      <c r="H58" s="49"/>
      <c r="I58" s="49"/>
      <c r="J58" s="49"/>
      <c r="K58" s="49"/>
      <c r="L58" s="49"/>
      <c r="M58" s="49"/>
      <c r="N58" s="49"/>
      <c r="O58" s="49"/>
      <c r="P58" s="49"/>
      <c r="Q58" s="49"/>
      <c r="R58" s="49"/>
      <c r="S58" s="49"/>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row>
    <row r="59" spans="1:45" ht="15">
      <c r="A59" s="49"/>
      <c r="B59" s="49"/>
      <c r="C59" s="49"/>
      <c r="D59" s="49"/>
      <c r="E59" s="49"/>
      <c r="F59" s="49"/>
      <c r="G59" s="49"/>
      <c r="H59" s="49"/>
      <c r="I59" s="49"/>
      <c r="J59" s="49"/>
      <c r="K59" s="49"/>
      <c r="L59" s="49"/>
      <c r="M59" s="49"/>
      <c r="N59" s="49"/>
      <c r="O59" s="49"/>
      <c r="P59" s="49"/>
      <c r="Q59" s="49"/>
      <c r="R59" s="49"/>
      <c r="S59" s="49"/>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row>
    <row r="60" spans="1:45" ht="15">
      <c r="A60" s="49"/>
      <c r="B60" s="49"/>
      <c r="C60" s="49"/>
      <c r="D60" s="49"/>
      <c r="E60" s="49"/>
      <c r="F60" s="49"/>
      <c r="G60" s="49"/>
      <c r="H60" s="49"/>
      <c r="I60" s="49"/>
      <c r="J60" s="49"/>
      <c r="K60" s="49"/>
      <c r="L60" s="49"/>
      <c r="M60" s="49"/>
      <c r="N60" s="49"/>
      <c r="O60" s="49"/>
      <c r="P60" s="49"/>
      <c r="Q60" s="49"/>
      <c r="R60" s="49"/>
      <c r="S60" s="49"/>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row>
    <row r="61" spans="1:45" ht="15">
      <c r="A61" s="49"/>
      <c r="B61" s="49"/>
      <c r="C61" s="49"/>
      <c r="D61" s="49"/>
      <c r="E61" s="49"/>
      <c r="F61" s="49"/>
      <c r="G61" s="49"/>
      <c r="H61" s="49"/>
      <c r="I61" s="49"/>
      <c r="J61" s="49"/>
      <c r="K61" s="49"/>
      <c r="L61" s="49"/>
      <c r="M61" s="49"/>
      <c r="N61" s="49"/>
      <c r="O61" s="49"/>
      <c r="P61" s="49"/>
      <c r="Q61" s="49"/>
      <c r="R61" s="49"/>
      <c r="S61" s="49"/>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row>
    <row r="62" spans="1:45" ht="15">
      <c r="A62" s="49"/>
      <c r="B62" s="49"/>
      <c r="C62" s="49"/>
      <c r="D62" s="49"/>
      <c r="E62" s="49"/>
      <c r="F62" s="49"/>
      <c r="G62" s="49"/>
      <c r="H62" s="49"/>
      <c r="I62" s="49"/>
      <c r="J62" s="49"/>
      <c r="K62" s="49"/>
      <c r="L62" s="49"/>
      <c r="M62" s="49"/>
      <c r="N62" s="49"/>
      <c r="O62" s="49"/>
      <c r="P62" s="49"/>
      <c r="Q62" s="49"/>
      <c r="R62" s="49"/>
      <c r="S62" s="49"/>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row>
    <row r="63" spans="1:45" ht="15">
      <c r="A63" s="49"/>
      <c r="B63" s="49"/>
      <c r="C63" s="49"/>
      <c r="D63" s="49"/>
      <c r="E63" s="49"/>
      <c r="F63" s="49"/>
      <c r="G63" s="49"/>
      <c r="H63" s="49"/>
      <c r="I63" s="49"/>
      <c r="J63" s="49"/>
      <c r="K63" s="49"/>
      <c r="L63" s="49"/>
      <c r="M63" s="49"/>
      <c r="N63" s="49"/>
      <c r="O63" s="49"/>
      <c r="P63" s="49"/>
      <c r="Q63" s="49"/>
      <c r="R63" s="49"/>
      <c r="S63" s="49"/>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row>
    <row r="64" spans="1:45" ht="15">
      <c r="A64" s="49"/>
      <c r="B64" s="49"/>
      <c r="C64" s="49"/>
      <c r="D64" s="49"/>
      <c r="E64" s="49"/>
      <c r="F64" s="49"/>
      <c r="G64" s="49"/>
      <c r="H64" s="49"/>
      <c r="I64" s="49"/>
      <c r="J64" s="49"/>
      <c r="K64" s="49"/>
      <c r="L64" s="49"/>
      <c r="M64" s="49"/>
      <c r="N64" s="49"/>
      <c r="O64" s="49"/>
      <c r="P64" s="49"/>
      <c r="Q64" s="49"/>
      <c r="R64" s="49"/>
      <c r="S64" s="49"/>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row>
    <row r="65" spans="1:45" ht="15">
      <c r="A65" s="49"/>
      <c r="B65" s="49"/>
      <c r="C65" s="49"/>
      <c r="D65" s="49"/>
      <c r="E65" s="49"/>
      <c r="F65" s="49"/>
      <c r="G65" s="49"/>
      <c r="H65" s="49"/>
      <c r="I65" s="49"/>
      <c r="J65" s="49"/>
      <c r="K65" s="49"/>
      <c r="L65" s="49"/>
      <c r="M65" s="49"/>
      <c r="N65" s="49"/>
      <c r="O65" s="49"/>
      <c r="P65" s="49"/>
      <c r="Q65" s="49"/>
      <c r="R65" s="49"/>
      <c r="S65" s="49"/>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row>
    <row r="66" spans="1:45" ht="15">
      <c r="A66" s="49"/>
      <c r="B66" s="49"/>
      <c r="C66" s="49"/>
      <c r="D66" s="49"/>
      <c r="E66" s="49"/>
      <c r="F66" s="49"/>
      <c r="G66" s="49"/>
      <c r="H66" s="49"/>
      <c r="I66" s="49"/>
      <c r="J66" s="49"/>
      <c r="K66" s="49"/>
      <c r="L66" s="49"/>
      <c r="M66" s="49"/>
      <c r="N66" s="49"/>
      <c r="O66" s="49"/>
      <c r="P66" s="49"/>
      <c r="Q66" s="49"/>
      <c r="R66" s="49"/>
      <c r="S66" s="49"/>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row>
    <row r="67" spans="1:45" ht="15">
      <c r="A67" s="49"/>
      <c r="B67" s="49"/>
      <c r="C67" s="49"/>
      <c r="D67" s="49"/>
      <c r="E67" s="49"/>
      <c r="F67" s="49"/>
      <c r="G67" s="49"/>
      <c r="H67" s="49"/>
      <c r="I67" s="49"/>
      <c r="J67" s="49"/>
      <c r="K67" s="49"/>
      <c r="L67" s="49"/>
      <c r="M67" s="49"/>
      <c r="N67" s="49"/>
      <c r="O67" s="49"/>
      <c r="P67" s="49"/>
      <c r="Q67" s="49"/>
      <c r="R67" s="49"/>
      <c r="S67" s="49"/>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row>
    <row r="68" spans="1:45" ht="15">
      <c r="A68" s="49"/>
      <c r="B68" s="49"/>
      <c r="C68" s="49"/>
      <c r="D68" s="49"/>
      <c r="E68" s="49"/>
      <c r="F68" s="49"/>
      <c r="G68" s="49"/>
      <c r="H68" s="49"/>
      <c r="I68" s="49"/>
      <c r="J68" s="49"/>
      <c r="K68" s="49"/>
      <c r="L68" s="49"/>
      <c r="M68" s="49"/>
      <c r="N68" s="49"/>
      <c r="O68" s="49"/>
      <c r="P68" s="49"/>
      <c r="Q68" s="49"/>
      <c r="R68" s="49"/>
      <c r="S68" s="49"/>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row>
    <row r="69" spans="1:45" ht="15">
      <c r="A69" s="49"/>
      <c r="B69" s="49"/>
      <c r="C69" s="49"/>
      <c r="D69" s="49"/>
      <c r="E69" s="49"/>
      <c r="F69" s="49"/>
      <c r="G69" s="49"/>
      <c r="H69" s="49"/>
      <c r="I69" s="49"/>
      <c r="J69" s="49"/>
      <c r="K69" s="49"/>
      <c r="L69" s="49"/>
      <c r="M69" s="49"/>
      <c r="N69" s="49"/>
      <c r="O69" s="49"/>
      <c r="P69" s="49"/>
      <c r="Q69" s="49"/>
      <c r="R69" s="49"/>
      <c r="S69" s="49"/>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row>
    <row r="70" spans="1:45" ht="15">
      <c r="A70" s="49"/>
      <c r="B70" s="49"/>
      <c r="C70" s="49"/>
      <c r="D70" s="49"/>
      <c r="E70" s="49"/>
      <c r="F70" s="49"/>
      <c r="G70" s="49"/>
      <c r="H70" s="49"/>
      <c r="I70" s="49"/>
      <c r="J70" s="49"/>
      <c r="K70" s="49"/>
      <c r="L70" s="49"/>
      <c r="M70" s="49"/>
      <c r="N70" s="49"/>
      <c r="O70" s="49"/>
      <c r="P70" s="49"/>
      <c r="Q70" s="49"/>
      <c r="R70" s="49"/>
      <c r="S70" s="49"/>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row>
    <row r="71" spans="1:45" ht="15">
      <c r="A71" s="49"/>
      <c r="B71" s="49"/>
      <c r="C71" s="49"/>
      <c r="D71" s="49"/>
      <c r="E71" s="49"/>
      <c r="F71" s="49"/>
      <c r="G71" s="49"/>
      <c r="H71" s="49"/>
      <c r="I71" s="49"/>
      <c r="J71" s="49"/>
      <c r="K71" s="49"/>
      <c r="L71" s="49"/>
      <c r="M71" s="49"/>
      <c r="N71" s="49"/>
      <c r="O71" s="49"/>
      <c r="P71" s="49"/>
      <c r="Q71" s="49"/>
      <c r="R71" s="49"/>
      <c r="S71" s="49"/>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row>
    <row r="72" spans="1:45" ht="15">
      <c r="A72" s="49"/>
      <c r="B72" s="49"/>
      <c r="C72" s="49"/>
      <c r="D72" s="49"/>
      <c r="E72" s="49"/>
      <c r="F72" s="49"/>
      <c r="G72" s="49"/>
      <c r="H72" s="49"/>
      <c r="I72" s="49"/>
      <c r="J72" s="49"/>
      <c r="K72" s="49"/>
      <c r="L72" s="49"/>
      <c r="M72" s="49"/>
      <c r="N72" s="49"/>
      <c r="O72" s="49"/>
      <c r="P72" s="49"/>
      <c r="Q72" s="49"/>
      <c r="R72" s="49"/>
      <c r="S72" s="49"/>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row>
    <row r="73" spans="1:45" ht="15">
      <c r="A73" s="49"/>
      <c r="B73" s="49"/>
      <c r="C73" s="49"/>
      <c r="D73" s="49"/>
      <c r="E73" s="49"/>
      <c r="F73" s="49"/>
      <c r="G73" s="49"/>
      <c r="H73" s="49"/>
      <c r="I73" s="49"/>
      <c r="J73" s="49"/>
      <c r="K73" s="49"/>
      <c r="L73" s="49"/>
      <c r="M73" s="49"/>
      <c r="N73" s="49"/>
      <c r="O73" s="49"/>
      <c r="P73" s="49"/>
      <c r="Q73" s="49"/>
      <c r="R73" s="49"/>
      <c r="S73" s="49"/>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row>
    <row r="74" spans="1:45" ht="15">
      <c r="A74" s="49"/>
      <c r="B74" s="49"/>
      <c r="C74" s="49"/>
      <c r="D74" s="49"/>
      <c r="E74" s="49"/>
      <c r="F74" s="49"/>
      <c r="G74" s="49"/>
      <c r="H74" s="49"/>
      <c r="I74" s="49"/>
      <c r="J74" s="49"/>
      <c r="K74" s="49"/>
      <c r="L74" s="49"/>
      <c r="M74" s="49"/>
      <c r="N74" s="49"/>
      <c r="O74" s="49"/>
      <c r="P74" s="49"/>
      <c r="Q74" s="49"/>
      <c r="R74" s="49"/>
      <c r="S74" s="49"/>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row>
    <row r="75" spans="1:45" ht="15">
      <c r="A75" s="49"/>
      <c r="B75" s="49"/>
      <c r="C75" s="49"/>
      <c r="D75" s="49"/>
      <c r="E75" s="49"/>
      <c r="F75" s="49"/>
      <c r="G75" s="49"/>
      <c r="H75" s="49"/>
      <c r="I75" s="49"/>
      <c r="J75" s="49"/>
      <c r="K75" s="49"/>
      <c r="L75" s="49"/>
      <c r="M75" s="49"/>
      <c r="N75" s="49"/>
      <c r="O75" s="49"/>
      <c r="P75" s="49"/>
      <c r="Q75" s="49"/>
      <c r="R75" s="49"/>
      <c r="S75" s="49"/>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row>
    <row r="76" spans="1:45" ht="15">
      <c r="A76" s="49"/>
      <c r="B76" s="49"/>
      <c r="C76" s="49"/>
      <c r="D76" s="49"/>
      <c r="E76" s="49"/>
      <c r="F76" s="49"/>
      <c r="G76" s="49"/>
      <c r="H76" s="49"/>
      <c r="I76" s="49"/>
      <c r="J76" s="49"/>
      <c r="K76" s="49"/>
      <c r="L76" s="49"/>
      <c r="M76" s="49"/>
      <c r="N76" s="49"/>
      <c r="O76" s="49"/>
      <c r="P76" s="49"/>
      <c r="Q76" s="49"/>
      <c r="R76" s="49"/>
      <c r="S76" s="49"/>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row>
    <row r="77" spans="1:45" ht="15">
      <c r="A77" s="49"/>
      <c r="B77" s="49"/>
      <c r="C77" s="49"/>
      <c r="D77" s="49"/>
      <c r="E77" s="49"/>
      <c r="F77" s="49"/>
      <c r="G77" s="49"/>
      <c r="H77" s="49"/>
      <c r="I77" s="49"/>
      <c r="J77" s="49"/>
      <c r="K77" s="49"/>
      <c r="L77" s="49"/>
      <c r="M77" s="49"/>
      <c r="N77" s="49"/>
      <c r="O77" s="49"/>
      <c r="P77" s="49"/>
      <c r="Q77" s="49"/>
      <c r="R77" s="49"/>
      <c r="S77" s="49"/>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row>
    <row r="78" spans="1:45" ht="15">
      <c r="A78" s="49"/>
      <c r="B78" s="49"/>
      <c r="C78" s="49"/>
      <c r="D78" s="49"/>
      <c r="E78" s="49"/>
      <c r="F78" s="49"/>
      <c r="G78" s="49"/>
      <c r="H78" s="49"/>
      <c r="I78" s="49"/>
      <c r="J78" s="49"/>
      <c r="K78" s="49"/>
      <c r="L78" s="49"/>
      <c r="M78" s="49"/>
      <c r="N78" s="49"/>
      <c r="O78" s="49"/>
      <c r="P78" s="49"/>
      <c r="Q78" s="49"/>
      <c r="R78" s="49"/>
      <c r="S78" s="49"/>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45" ht="15">
      <c r="A79" s="49"/>
      <c r="B79" s="49"/>
      <c r="C79" s="49"/>
      <c r="D79" s="49"/>
      <c r="E79" s="49"/>
      <c r="F79" s="49"/>
      <c r="G79" s="49"/>
      <c r="H79" s="49"/>
      <c r="I79" s="49"/>
      <c r="J79" s="49"/>
      <c r="K79" s="49"/>
      <c r="L79" s="49"/>
      <c r="M79" s="49"/>
      <c r="N79" s="49"/>
      <c r="O79" s="49"/>
      <c r="P79" s="49"/>
      <c r="Q79" s="49"/>
      <c r="R79" s="49"/>
      <c r="S79" s="49"/>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row>
    <row r="80" spans="1:45" ht="15">
      <c r="A80" s="49"/>
      <c r="B80" s="49"/>
      <c r="C80" s="49"/>
      <c r="D80" s="49"/>
      <c r="E80" s="49"/>
      <c r="F80" s="49"/>
      <c r="G80" s="49"/>
      <c r="H80" s="49"/>
      <c r="I80" s="49"/>
      <c r="J80" s="49"/>
      <c r="K80" s="49"/>
      <c r="L80" s="49"/>
      <c r="M80" s="49"/>
      <c r="N80" s="49"/>
      <c r="O80" s="49"/>
      <c r="P80" s="49"/>
      <c r="Q80" s="49"/>
      <c r="R80" s="49"/>
      <c r="S80" s="49"/>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row>
    <row r="81" spans="1:45" ht="15">
      <c r="A81" s="49"/>
      <c r="B81" s="49"/>
      <c r="C81" s="49"/>
      <c r="D81" s="49"/>
      <c r="E81" s="49"/>
      <c r="F81" s="49"/>
      <c r="G81" s="49"/>
      <c r="H81" s="49"/>
      <c r="I81" s="49"/>
      <c r="J81" s="49"/>
      <c r="K81" s="49"/>
      <c r="L81" s="49"/>
      <c r="M81" s="49"/>
      <c r="N81" s="49"/>
      <c r="O81" s="49"/>
      <c r="P81" s="49"/>
      <c r="Q81" s="49"/>
      <c r="R81" s="49"/>
      <c r="S81" s="49"/>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row>
    <row r="82" spans="1:45" ht="15">
      <c r="A82" s="49"/>
      <c r="B82" s="49"/>
      <c r="C82" s="49"/>
      <c r="D82" s="49"/>
      <c r="E82" s="49"/>
      <c r="F82" s="49"/>
      <c r="G82" s="49"/>
      <c r="H82" s="49"/>
      <c r="I82" s="49"/>
      <c r="J82" s="49"/>
      <c r="K82" s="49"/>
      <c r="L82" s="49"/>
      <c r="M82" s="49"/>
      <c r="N82" s="49"/>
      <c r="O82" s="49"/>
      <c r="P82" s="49"/>
      <c r="Q82" s="49"/>
      <c r="R82" s="49"/>
      <c r="S82" s="49"/>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row>
    <row r="83" spans="1:45" ht="15">
      <c r="A83" s="49"/>
      <c r="B83" s="49"/>
      <c r="C83" s="49"/>
      <c r="D83" s="49"/>
      <c r="E83" s="49"/>
      <c r="F83" s="49"/>
      <c r="G83" s="49"/>
      <c r="H83" s="49"/>
      <c r="I83" s="49"/>
      <c r="J83" s="49"/>
      <c r="K83" s="49"/>
      <c r="L83" s="49"/>
      <c r="M83" s="49"/>
      <c r="N83" s="49"/>
      <c r="O83" s="49"/>
      <c r="P83" s="49"/>
      <c r="Q83" s="49"/>
      <c r="R83" s="49"/>
      <c r="S83" s="49"/>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row>
    <row r="84" spans="1:45" ht="15">
      <c r="A84" s="49"/>
      <c r="B84" s="49"/>
      <c r="C84" s="49"/>
      <c r="D84" s="49"/>
      <c r="E84" s="49"/>
      <c r="F84" s="49"/>
      <c r="G84" s="49"/>
      <c r="H84" s="49"/>
      <c r="I84" s="49"/>
      <c r="J84" s="49"/>
      <c r="K84" s="49"/>
      <c r="L84" s="49"/>
      <c r="M84" s="49"/>
      <c r="N84" s="49"/>
      <c r="O84" s="49"/>
      <c r="P84" s="49"/>
      <c r="Q84" s="49"/>
      <c r="R84" s="49"/>
      <c r="S84" s="49"/>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row>
    <row r="85" spans="1:45" ht="15">
      <c r="A85" s="49"/>
      <c r="B85" s="49"/>
      <c r="C85" s="49"/>
      <c r="D85" s="49"/>
      <c r="E85" s="49"/>
      <c r="F85" s="49"/>
      <c r="G85" s="49"/>
      <c r="H85" s="49"/>
      <c r="I85" s="49"/>
      <c r="J85" s="49"/>
      <c r="K85" s="49"/>
      <c r="L85" s="49"/>
      <c r="M85" s="49"/>
      <c r="N85" s="49"/>
      <c r="O85" s="49"/>
      <c r="P85" s="49"/>
      <c r="Q85" s="49"/>
      <c r="R85" s="49"/>
      <c r="S85" s="49"/>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row>
    <row r="86" spans="1:45" ht="15">
      <c r="A86" s="49"/>
      <c r="B86" s="49"/>
      <c r="C86" s="49"/>
      <c r="D86" s="49"/>
      <c r="E86" s="49"/>
      <c r="F86" s="49"/>
      <c r="G86" s="49"/>
      <c r="H86" s="49"/>
      <c r="I86" s="49"/>
      <c r="J86" s="49"/>
      <c r="K86" s="49"/>
      <c r="L86" s="49"/>
      <c r="M86" s="49"/>
      <c r="N86" s="49"/>
      <c r="O86" s="49"/>
      <c r="P86" s="49"/>
      <c r="Q86" s="49"/>
      <c r="R86" s="49"/>
      <c r="S86" s="49"/>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row>
    <row r="87" spans="1:45" ht="15">
      <c r="A87" s="49"/>
      <c r="B87" s="49"/>
      <c r="C87" s="49"/>
      <c r="D87" s="49"/>
      <c r="E87" s="49"/>
      <c r="F87" s="49"/>
      <c r="G87" s="49"/>
      <c r="H87" s="49"/>
      <c r="I87" s="49"/>
      <c r="J87" s="49"/>
      <c r="K87" s="49"/>
      <c r="L87" s="49"/>
      <c r="M87" s="49"/>
      <c r="N87" s="49"/>
      <c r="O87" s="49"/>
      <c r="P87" s="49"/>
      <c r="Q87" s="49"/>
      <c r="R87" s="49"/>
      <c r="S87" s="49"/>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row>
    <row r="88" spans="1:45" ht="15">
      <c r="A88" s="49"/>
      <c r="B88" s="49"/>
      <c r="C88" s="49"/>
      <c r="D88" s="49"/>
      <c r="E88" s="49"/>
      <c r="F88" s="49"/>
      <c r="G88" s="49"/>
      <c r="H88" s="49"/>
      <c r="I88" s="49"/>
      <c r="J88" s="49"/>
      <c r="K88" s="49"/>
      <c r="L88" s="49"/>
      <c r="M88" s="49"/>
      <c r="N88" s="49"/>
      <c r="O88" s="49"/>
      <c r="P88" s="49"/>
      <c r="Q88" s="49"/>
      <c r="R88" s="49"/>
      <c r="S88" s="49"/>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row>
    <row r="89" spans="1:45" ht="15">
      <c r="A89" s="49"/>
      <c r="B89" s="49"/>
      <c r="C89" s="49"/>
      <c r="D89" s="49"/>
      <c r="E89" s="49"/>
      <c r="F89" s="49"/>
      <c r="G89" s="49"/>
      <c r="H89" s="49"/>
      <c r="I89" s="49"/>
      <c r="J89" s="49"/>
      <c r="K89" s="49"/>
      <c r="L89" s="49"/>
      <c r="M89" s="49"/>
      <c r="N89" s="49"/>
      <c r="O89" s="49"/>
      <c r="P89" s="49"/>
      <c r="Q89" s="49"/>
      <c r="R89" s="49"/>
      <c r="S89" s="49"/>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row>
    <row r="90" spans="1:45" ht="15">
      <c r="A90" s="49"/>
      <c r="B90" s="49"/>
      <c r="C90" s="49"/>
      <c r="D90" s="49"/>
      <c r="E90" s="49"/>
      <c r="F90" s="49"/>
      <c r="G90" s="49"/>
      <c r="H90" s="49"/>
      <c r="I90" s="49"/>
      <c r="J90" s="49"/>
      <c r="K90" s="49"/>
      <c r="L90" s="49"/>
      <c r="M90" s="49"/>
      <c r="N90" s="49"/>
      <c r="O90" s="49"/>
      <c r="P90" s="49"/>
      <c r="Q90" s="49"/>
      <c r="R90" s="49"/>
      <c r="S90" s="49"/>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row>
    <row r="91" spans="1:45" ht="15">
      <c r="A91" s="49"/>
      <c r="B91" s="49"/>
      <c r="C91" s="49"/>
      <c r="D91" s="49"/>
      <c r="E91" s="49"/>
      <c r="F91" s="49"/>
      <c r="G91" s="49"/>
      <c r="H91" s="49"/>
      <c r="I91" s="49"/>
      <c r="J91" s="49"/>
      <c r="K91" s="49"/>
      <c r="L91" s="49"/>
      <c r="M91" s="49"/>
      <c r="N91" s="49"/>
      <c r="O91" s="49"/>
      <c r="P91" s="49"/>
      <c r="Q91" s="49"/>
      <c r="R91" s="49"/>
      <c r="S91" s="49"/>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row>
    <row r="92" spans="1:45" ht="15">
      <c r="A92" s="49"/>
      <c r="B92" s="49"/>
      <c r="C92" s="49"/>
      <c r="D92" s="49"/>
      <c r="E92" s="49"/>
      <c r="F92" s="49"/>
      <c r="G92" s="49"/>
      <c r="H92" s="49"/>
      <c r="I92" s="49"/>
      <c r="J92" s="49"/>
      <c r="K92" s="49"/>
      <c r="L92" s="49"/>
      <c r="M92" s="49"/>
      <c r="N92" s="49"/>
      <c r="O92" s="49"/>
      <c r="P92" s="49"/>
      <c r="Q92" s="49"/>
      <c r="R92" s="49"/>
      <c r="S92" s="49"/>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row>
    <row r="93" spans="1:45" ht="15">
      <c r="A93" s="49"/>
      <c r="B93" s="49"/>
      <c r="C93" s="49"/>
      <c r="D93" s="49"/>
      <c r="E93" s="49"/>
      <c r="F93" s="49"/>
      <c r="G93" s="49"/>
      <c r="H93" s="49"/>
      <c r="I93" s="49"/>
      <c r="J93" s="49"/>
      <c r="K93" s="49"/>
      <c r="L93" s="49"/>
      <c r="M93" s="49"/>
      <c r="N93" s="49"/>
      <c r="O93" s="49"/>
      <c r="P93" s="49"/>
      <c r="Q93" s="49"/>
      <c r="R93" s="49"/>
      <c r="S93" s="49"/>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row>
    <row r="94" spans="1:45" ht="15">
      <c r="A94" s="49"/>
      <c r="B94" s="49"/>
      <c r="C94" s="49"/>
      <c r="D94" s="49"/>
      <c r="E94" s="49"/>
      <c r="F94" s="49"/>
      <c r="G94" s="49"/>
      <c r="H94" s="49"/>
      <c r="I94" s="49"/>
      <c r="J94" s="49"/>
      <c r="K94" s="49"/>
      <c r="L94" s="49"/>
      <c r="M94" s="49"/>
      <c r="N94" s="49"/>
      <c r="O94" s="49"/>
      <c r="P94" s="49"/>
      <c r="Q94" s="49"/>
      <c r="R94" s="49"/>
      <c r="S94" s="49"/>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row>
    <row r="95" spans="1:45" ht="15">
      <c r="A95" s="49"/>
      <c r="B95" s="49"/>
      <c r="C95" s="49"/>
      <c r="D95" s="49"/>
      <c r="E95" s="49"/>
      <c r="F95" s="49"/>
      <c r="G95" s="49"/>
      <c r="H95" s="49"/>
      <c r="I95" s="49"/>
      <c r="J95" s="49"/>
      <c r="K95" s="49"/>
      <c r="L95" s="49"/>
      <c r="M95" s="49"/>
      <c r="N95" s="49"/>
      <c r="O95" s="49"/>
      <c r="P95" s="49"/>
      <c r="Q95" s="49"/>
      <c r="R95" s="49"/>
      <c r="S95" s="49"/>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row>
    <row r="96" spans="1:45" ht="15">
      <c r="A96" s="49"/>
      <c r="B96" s="49"/>
      <c r="C96" s="49"/>
      <c r="D96" s="49"/>
      <c r="E96" s="49"/>
      <c r="F96" s="49"/>
      <c r="G96" s="49"/>
      <c r="H96" s="49"/>
      <c r="I96" s="49"/>
      <c r="J96" s="49"/>
      <c r="K96" s="49"/>
      <c r="L96" s="49"/>
      <c r="M96" s="49"/>
      <c r="N96" s="49"/>
      <c r="O96" s="49"/>
      <c r="P96" s="49"/>
      <c r="Q96" s="49"/>
      <c r="R96" s="49"/>
      <c r="S96" s="49"/>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row>
    <row r="97" spans="1:45" ht="15">
      <c r="A97" s="49"/>
      <c r="B97" s="49"/>
      <c r="C97" s="49"/>
      <c r="D97" s="49"/>
      <c r="E97" s="49"/>
      <c r="F97" s="49"/>
      <c r="G97" s="49"/>
      <c r="H97" s="49"/>
      <c r="I97" s="49"/>
      <c r="J97" s="49"/>
      <c r="K97" s="49"/>
      <c r="L97" s="49"/>
      <c r="M97" s="49"/>
      <c r="N97" s="49"/>
      <c r="O97" s="49"/>
      <c r="P97" s="49"/>
      <c r="Q97" s="49"/>
      <c r="R97" s="49"/>
      <c r="S97" s="49"/>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row>
    <row r="98" spans="1:45" ht="15">
      <c r="A98" s="49"/>
      <c r="B98" s="49"/>
      <c r="C98" s="49"/>
      <c r="D98" s="49"/>
      <c r="E98" s="49"/>
      <c r="F98" s="49"/>
      <c r="G98" s="49"/>
      <c r="H98" s="49"/>
      <c r="I98" s="49"/>
      <c r="J98" s="49"/>
      <c r="K98" s="49"/>
      <c r="L98" s="49"/>
      <c r="M98" s="49"/>
      <c r="N98" s="49"/>
      <c r="O98" s="49"/>
      <c r="P98" s="49"/>
      <c r="Q98" s="49"/>
      <c r="R98" s="49"/>
      <c r="S98" s="49"/>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row>
    <row r="99" spans="1:45" ht="15">
      <c r="A99" s="49"/>
      <c r="B99" s="49"/>
      <c r="C99" s="49"/>
      <c r="D99" s="49"/>
      <c r="E99" s="49"/>
      <c r="F99" s="49"/>
      <c r="G99" s="49"/>
      <c r="H99" s="49"/>
      <c r="I99" s="49"/>
      <c r="J99" s="49"/>
      <c r="K99" s="49"/>
      <c r="L99" s="49"/>
      <c r="M99" s="49"/>
      <c r="N99" s="49"/>
      <c r="O99" s="49"/>
      <c r="P99" s="49"/>
      <c r="Q99" s="49"/>
      <c r="R99" s="49"/>
      <c r="S99" s="49"/>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row>
    <row r="100" spans="1:45" ht="15">
      <c r="A100" s="49"/>
      <c r="B100" s="49"/>
      <c r="C100" s="49"/>
      <c r="D100" s="49"/>
      <c r="E100" s="49"/>
      <c r="F100" s="49"/>
      <c r="G100" s="49"/>
      <c r="H100" s="49"/>
      <c r="I100" s="49"/>
      <c r="J100" s="49"/>
      <c r="K100" s="49"/>
      <c r="L100" s="49"/>
      <c r="M100" s="49"/>
      <c r="N100" s="49"/>
      <c r="O100" s="49"/>
      <c r="P100" s="49"/>
      <c r="Q100" s="49"/>
      <c r="R100" s="49"/>
      <c r="S100" s="49"/>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row>
    <row r="101" spans="1:19" ht="15">
      <c r="A101" s="49"/>
      <c r="B101" s="49"/>
      <c r="C101" s="49"/>
      <c r="D101" s="49"/>
      <c r="E101" s="49"/>
      <c r="F101" s="49"/>
      <c r="G101" s="49"/>
      <c r="H101" s="49"/>
      <c r="I101" s="49"/>
      <c r="J101" s="49"/>
      <c r="K101" s="49"/>
      <c r="L101" s="49"/>
      <c r="M101" s="49"/>
      <c r="N101" s="49"/>
      <c r="O101" s="49"/>
      <c r="P101" s="49"/>
      <c r="Q101" s="49"/>
      <c r="R101" s="49"/>
      <c r="S101" s="49"/>
    </row>
    <row r="102" spans="1:19" ht="15">
      <c r="A102" s="49"/>
      <c r="B102" s="49"/>
      <c r="C102" s="49"/>
      <c r="D102" s="49"/>
      <c r="E102" s="49"/>
      <c r="F102" s="49"/>
      <c r="G102" s="49"/>
      <c r="H102" s="49"/>
      <c r="I102" s="49"/>
      <c r="J102" s="49"/>
      <c r="K102" s="49"/>
      <c r="L102" s="49"/>
      <c r="M102" s="49"/>
      <c r="N102" s="49"/>
      <c r="O102" s="49"/>
      <c r="P102" s="49"/>
      <c r="Q102" s="49"/>
      <c r="R102" s="49"/>
      <c r="S102" s="49"/>
    </row>
    <row r="103" spans="1:19" ht="15">
      <c r="A103" s="49"/>
      <c r="B103" s="49"/>
      <c r="C103" s="49"/>
      <c r="D103" s="49"/>
      <c r="E103" s="49"/>
      <c r="F103" s="49"/>
      <c r="G103" s="49"/>
      <c r="H103" s="49"/>
      <c r="I103" s="49"/>
      <c r="J103" s="49"/>
      <c r="K103" s="49"/>
      <c r="L103" s="49"/>
      <c r="M103" s="49"/>
      <c r="N103" s="49"/>
      <c r="O103" s="49"/>
      <c r="P103" s="49"/>
      <c r="Q103" s="49"/>
      <c r="R103" s="49"/>
      <c r="S103" s="49"/>
    </row>
    <row r="104" spans="1:19" ht="15">
      <c r="A104" s="49"/>
      <c r="B104" s="49"/>
      <c r="C104" s="49"/>
      <c r="D104" s="49"/>
      <c r="E104" s="49"/>
      <c r="F104" s="49"/>
      <c r="G104" s="49"/>
      <c r="H104" s="49"/>
      <c r="I104" s="49"/>
      <c r="J104" s="49"/>
      <c r="K104" s="49"/>
      <c r="L104" s="49"/>
      <c r="M104" s="49"/>
      <c r="N104" s="49"/>
      <c r="O104" s="49"/>
      <c r="P104" s="49"/>
      <c r="Q104" s="49"/>
      <c r="R104" s="49"/>
      <c r="S104" s="49"/>
    </row>
    <row r="105" spans="1:19" ht="15">
      <c r="A105" s="49"/>
      <c r="B105" s="49"/>
      <c r="C105" s="49"/>
      <c r="D105" s="49"/>
      <c r="E105" s="49"/>
      <c r="F105" s="49"/>
      <c r="G105" s="49"/>
      <c r="H105" s="49"/>
      <c r="I105" s="49"/>
      <c r="J105" s="49"/>
      <c r="K105" s="49"/>
      <c r="L105" s="49"/>
      <c r="M105" s="49"/>
      <c r="N105" s="49"/>
      <c r="O105" s="49"/>
      <c r="P105" s="49"/>
      <c r="Q105" s="49"/>
      <c r="R105" s="49"/>
      <c r="S105" s="49"/>
    </row>
    <row r="106" spans="1:19" ht="15">
      <c r="A106" s="49"/>
      <c r="B106" s="49"/>
      <c r="C106" s="49"/>
      <c r="D106" s="49"/>
      <c r="E106" s="49"/>
      <c r="F106" s="49"/>
      <c r="G106" s="49"/>
      <c r="H106" s="49"/>
      <c r="I106" s="49"/>
      <c r="J106" s="49"/>
      <c r="K106" s="49"/>
      <c r="L106" s="49"/>
      <c r="M106" s="49"/>
      <c r="N106" s="49"/>
      <c r="O106" s="49"/>
      <c r="P106" s="49"/>
      <c r="Q106" s="49"/>
      <c r="R106" s="49"/>
      <c r="S106" s="49"/>
    </row>
    <row r="107" spans="1:19" ht="15">
      <c r="A107" s="49"/>
      <c r="B107" s="49"/>
      <c r="C107" s="49"/>
      <c r="D107" s="49"/>
      <c r="E107" s="49"/>
      <c r="F107" s="49"/>
      <c r="G107" s="49"/>
      <c r="H107" s="49"/>
      <c r="I107" s="49"/>
      <c r="J107" s="49"/>
      <c r="K107" s="49"/>
      <c r="L107" s="49"/>
      <c r="M107" s="49"/>
      <c r="N107" s="49"/>
      <c r="O107" s="49"/>
      <c r="P107" s="49"/>
      <c r="Q107" s="49"/>
      <c r="R107" s="49"/>
      <c r="S107" s="49"/>
    </row>
    <row r="108" spans="1:19" ht="15">
      <c r="A108" s="49"/>
      <c r="B108" s="49"/>
      <c r="C108" s="49"/>
      <c r="D108" s="49"/>
      <c r="E108" s="49"/>
      <c r="F108" s="49"/>
      <c r="G108" s="49"/>
      <c r="H108" s="49"/>
      <c r="I108" s="49"/>
      <c r="J108" s="49"/>
      <c r="K108" s="49"/>
      <c r="L108" s="49"/>
      <c r="M108" s="49"/>
      <c r="N108" s="49"/>
      <c r="O108" s="49"/>
      <c r="P108" s="49"/>
      <c r="Q108" s="49"/>
      <c r="R108" s="49"/>
      <c r="S108" s="49"/>
    </row>
    <row r="109" spans="1:19" ht="15">
      <c r="A109" s="49"/>
      <c r="B109" s="49"/>
      <c r="C109" s="49"/>
      <c r="D109" s="49"/>
      <c r="E109" s="49"/>
      <c r="F109" s="49"/>
      <c r="G109" s="49"/>
      <c r="H109" s="49"/>
      <c r="I109" s="49"/>
      <c r="J109" s="49"/>
      <c r="K109" s="49"/>
      <c r="L109" s="49"/>
      <c r="M109" s="49"/>
      <c r="N109" s="49"/>
      <c r="O109" s="49"/>
      <c r="P109" s="49"/>
      <c r="Q109" s="49"/>
      <c r="R109" s="49"/>
      <c r="S109" s="49"/>
    </row>
    <row r="110" spans="1:19" ht="15">
      <c r="A110" s="49"/>
      <c r="B110" s="49"/>
      <c r="C110" s="49"/>
      <c r="D110" s="49"/>
      <c r="E110" s="49"/>
      <c r="F110" s="49"/>
      <c r="G110" s="49"/>
      <c r="H110" s="49"/>
      <c r="I110" s="49"/>
      <c r="J110" s="49"/>
      <c r="K110" s="49"/>
      <c r="L110" s="49"/>
      <c r="M110" s="49"/>
      <c r="N110" s="49"/>
      <c r="O110" s="49"/>
      <c r="P110" s="49"/>
      <c r="Q110" s="49"/>
      <c r="R110" s="49"/>
      <c r="S110" s="49"/>
    </row>
    <row r="111" spans="1:19" ht="15">
      <c r="A111" s="49"/>
      <c r="B111" s="49"/>
      <c r="C111" s="49"/>
      <c r="D111" s="49"/>
      <c r="E111" s="49"/>
      <c r="F111" s="49"/>
      <c r="G111" s="49"/>
      <c r="H111" s="49"/>
      <c r="I111" s="49"/>
      <c r="J111" s="49"/>
      <c r="K111" s="49"/>
      <c r="L111" s="49"/>
      <c r="M111" s="49"/>
      <c r="N111" s="49"/>
      <c r="O111" s="49"/>
      <c r="P111" s="49"/>
      <c r="Q111" s="49"/>
      <c r="R111" s="49"/>
      <c r="S111" s="49"/>
    </row>
    <row r="112" spans="1:19" ht="15">
      <c r="A112" s="49"/>
      <c r="B112" s="49"/>
      <c r="C112" s="49"/>
      <c r="D112" s="49"/>
      <c r="E112" s="49"/>
      <c r="F112" s="49"/>
      <c r="G112" s="49"/>
      <c r="H112" s="49"/>
      <c r="I112" s="49"/>
      <c r="J112" s="49"/>
      <c r="K112" s="49"/>
      <c r="L112" s="49"/>
      <c r="M112" s="49"/>
      <c r="N112" s="49"/>
      <c r="O112" s="49"/>
      <c r="P112" s="49"/>
      <c r="Q112" s="49"/>
      <c r="R112" s="49"/>
      <c r="S112" s="49"/>
    </row>
    <row r="113" spans="1:19" ht="15">
      <c r="A113" s="49"/>
      <c r="B113" s="49"/>
      <c r="C113" s="49"/>
      <c r="D113" s="49"/>
      <c r="E113" s="49"/>
      <c r="F113" s="49"/>
      <c r="G113" s="49"/>
      <c r="H113" s="49"/>
      <c r="I113" s="49"/>
      <c r="J113" s="49"/>
      <c r="K113" s="49"/>
      <c r="L113" s="49"/>
      <c r="M113" s="49"/>
      <c r="N113" s="49"/>
      <c r="O113" s="49"/>
      <c r="P113" s="49"/>
      <c r="Q113" s="49"/>
      <c r="R113" s="49"/>
      <c r="S113" s="49"/>
    </row>
    <row r="114" spans="1:19" ht="15">
      <c r="A114" s="49"/>
      <c r="B114" s="49"/>
      <c r="C114" s="49"/>
      <c r="D114" s="49"/>
      <c r="E114" s="49"/>
      <c r="F114" s="49"/>
      <c r="G114" s="49"/>
      <c r="H114" s="49"/>
      <c r="I114" s="49"/>
      <c r="J114" s="49"/>
      <c r="K114" s="49"/>
      <c r="L114" s="49"/>
      <c r="M114" s="49"/>
      <c r="N114" s="49"/>
      <c r="O114" s="49"/>
      <c r="P114" s="49"/>
      <c r="Q114" s="49"/>
      <c r="R114" s="49"/>
      <c r="S114" s="49"/>
    </row>
    <row r="115" spans="1:19" ht="15">
      <c r="A115" s="49"/>
      <c r="B115" s="49"/>
      <c r="C115" s="49"/>
      <c r="D115" s="49"/>
      <c r="E115" s="49"/>
      <c r="F115" s="49"/>
      <c r="G115" s="49"/>
      <c r="H115" s="49"/>
      <c r="I115" s="49"/>
      <c r="J115" s="49"/>
      <c r="K115" s="49"/>
      <c r="L115" s="49"/>
      <c r="M115" s="49"/>
      <c r="N115" s="49"/>
      <c r="O115" s="49"/>
      <c r="P115" s="49"/>
      <c r="Q115" s="49"/>
      <c r="R115" s="49"/>
      <c r="S115" s="49"/>
    </row>
    <row r="116" spans="1:19" ht="15">
      <c r="A116" s="49"/>
      <c r="B116" s="49"/>
      <c r="C116" s="49"/>
      <c r="D116" s="49"/>
      <c r="E116" s="49"/>
      <c r="F116" s="49"/>
      <c r="G116" s="49"/>
      <c r="H116" s="49"/>
      <c r="I116" s="49"/>
      <c r="J116" s="49"/>
      <c r="K116" s="49"/>
      <c r="L116" s="49"/>
      <c r="M116" s="49"/>
      <c r="N116" s="49"/>
      <c r="O116" s="49"/>
      <c r="P116" s="49"/>
      <c r="Q116" s="49"/>
      <c r="R116" s="49"/>
      <c r="S116" s="49"/>
    </row>
    <row r="117" spans="1:19" ht="15">
      <c r="A117" s="49"/>
      <c r="B117" s="49"/>
      <c r="C117" s="49"/>
      <c r="D117" s="49"/>
      <c r="E117" s="49"/>
      <c r="F117" s="49"/>
      <c r="G117" s="49"/>
      <c r="H117" s="49"/>
      <c r="I117" s="49"/>
      <c r="J117" s="49"/>
      <c r="K117" s="49"/>
      <c r="L117" s="49"/>
      <c r="M117" s="49"/>
      <c r="N117" s="49"/>
      <c r="O117" s="49"/>
      <c r="P117" s="49"/>
      <c r="Q117" s="49"/>
      <c r="R117" s="49"/>
      <c r="S117" s="49"/>
    </row>
    <row r="118" spans="1:19" ht="15">
      <c r="A118" s="49"/>
      <c r="B118" s="49"/>
      <c r="C118" s="49"/>
      <c r="D118" s="49"/>
      <c r="E118" s="49"/>
      <c r="F118" s="49"/>
      <c r="G118" s="49"/>
      <c r="H118" s="49"/>
      <c r="I118" s="49"/>
      <c r="J118" s="49"/>
      <c r="K118" s="49"/>
      <c r="L118" s="49"/>
      <c r="M118" s="49"/>
      <c r="N118" s="49"/>
      <c r="O118" s="49"/>
      <c r="P118" s="49"/>
      <c r="Q118" s="49"/>
      <c r="R118" s="49"/>
      <c r="S118" s="49"/>
    </row>
    <row r="119" spans="1:19" ht="15">
      <c r="A119" s="49"/>
      <c r="B119" s="49"/>
      <c r="C119" s="49"/>
      <c r="D119" s="49"/>
      <c r="E119" s="49"/>
      <c r="F119" s="49"/>
      <c r="G119" s="49"/>
      <c r="H119" s="49"/>
      <c r="I119" s="49"/>
      <c r="J119" s="49"/>
      <c r="K119" s="49"/>
      <c r="L119" s="49"/>
      <c r="M119" s="49"/>
      <c r="N119" s="49"/>
      <c r="O119" s="49"/>
      <c r="P119" s="49"/>
      <c r="Q119" s="49"/>
      <c r="R119" s="49"/>
      <c r="S119" s="49"/>
    </row>
    <row r="120" spans="1:19" ht="15">
      <c r="A120" s="49"/>
      <c r="B120" s="49"/>
      <c r="C120" s="49"/>
      <c r="D120" s="49"/>
      <c r="E120" s="49"/>
      <c r="F120" s="49"/>
      <c r="G120" s="49"/>
      <c r="H120" s="49"/>
      <c r="I120" s="49"/>
      <c r="J120" s="49"/>
      <c r="K120" s="49"/>
      <c r="L120" s="49"/>
      <c r="M120" s="49"/>
      <c r="N120" s="49"/>
      <c r="O120" s="49"/>
      <c r="P120" s="49"/>
      <c r="Q120" s="49"/>
      <c r="R120" s="49"/>
      <c r="S120" s="49"/>
    </row>
    <row r="121" spans="1:19" ht="15">
      <c r="A121" s="49"/>
      <c r="B121" s="49"/>
      <c r="C121" s="49"/>
      <c r="D121" s="49"/>
      <c r="E121" s="49"/>
      <c r="F121" s="49"/>
      <c r="G121" s="49"/>
      <c r="H121" s="49"/>
      <c r="I121" s="49"/>
      <c r="J121" s="49"/>
      <c r="K121" s="49"/>
      <c r="L121" s="49"/>
      <c r="M121" s="49"/>
      <c r="N121" s="49"/>
      <c r="O121" s="49"/>
      <c r="P121" s="49"/>
      <c r="Q121" s="49"/>
      <c r="R121" s="49"/>
      <c r="S121" s="49"/>
    </row>
    <row r="122" spans="1:19" ht="15">
      <c r="A122" s="49"/>
      <c r="B122" s="49"/>
      <c r="C122" s="49"/>
      <c r="D122" s="49"/>
      <c r="E122" s="49"/>
      <c r="F122" s="49"/>
      <c r="G122" s="49"/>
      <c r="H122" s="49"/>
      <c r="I122" s="49"/>
      <c r="J122" s="49"/>
      <c r="K122" s="49"/>
      <c r="L122" s="49"/>
      <c r="M122" s="49"/>
      <c r="N122" s="49"/>
      <c r="O122" s="49"/>
      <c r="P122" s="49"/>
      <c r="Q122" s="49"/>
      <c r="R122" s="49"/>
      <c r="S122" s="49"/>
    </row>
    <row r="123" spans="1:19" ht="15">
      <c r="A123" s="49"/>
      <c r="B123" s="49"/>
      <c r="C123" s="49"/>
      <c r="D123" s="49"/>
      <c r="E123" s="49"/>
      <c r="F123" s="49"/>
      <c r="G123" s="49"/>
      <c r="H123" s="49"/>
      <c r="I123" s="49"/>
      <c r="J123" s="49"/>
      <c r="K123" s="49"/>
      <c r="L123" s="49"/>
      <c r="M123" s="49"/>
      <c r="N123" s="49"/>
      <c r="O123" s="49"/>
      <c r="P123" s="49"/>
      <c r="Q123" s="49"/>
      <c r="R123" s="49"/>
      <c r="S123" s="49"/>
    </row>
    <row r="124" spans="1:19" ht="15">
      <c r="A124" s="49"/>
      <c r="B124" s="49"/>
      <c r="C124" s="49"/>
      <c r="D124" s="49"/>
      <c r="E124" s="49"/>
      <c r="F124" s="49"/>
      <c r="G124" s="49"/>
      <c r="H124" s="49"/>
      <c r="I124" s="49"/>
      <c r="J124" s="49"/>
      <c r="K124" s="49"/>
      <c r="L124" s="49"/>
      <c r="M124" s="49"/>
      <c r="N124" s="49"/>
      <c r="O124" s="49"/>
      <c r="P124" s="49"/>
      <c r="Q124" s="49"/>
      <c r="R124" s="49"/>
      <c r="S124" s="49"/>
    </row>
    <row r="125" spans="1:19" ht="15">
      <c r="A125" s="49"/>
      <c r="B125" s="49"/>
      <c r="C125" s="49"/>
      <c r="D125" s="49"/>
      <c r="E125" s="49"/>
      <c r="F125" s="49"/>
      <c r="G125" s="49"/>
      <c r="H125" s="49"/>
      <c r="I125" s="49"/>
      <c r="J125" s="49"/>
      <c r="K125" s="49"/>
      <c r="L125" s="49"/>
      <c r="M125" s="49"/>
      <c r="N125" s="49"/>
      <c r="O125" s="49"/>
      <c r="P125" s="49"/>
      <c r="Q125" s="49"/>
      <c r="R125" s="49"/>
      <c r="S125" s="49"/>
    </row>
    <row r="126" spans="1:19" ht="15">
      <c r="A126" s="49"/>
      <c r="B126" s="49"/>
      <c r="C126" s="49"/>
      <c r="D126" s="49"/>
      <c r="E126" s="49"/>
      <c r="F126" s="49"/>
      <c r="G126" s="49"/>
      <c r="H126" s="49"/>
      <c r="I126" s="49"/>
      <c r="J126" s="49"/>
      <c r="K126" s="49"/>
      <c r="L126" s="49"/>
      <c r="M126" s="49"/>
      <c r="N126" s="49"/>
      <c r="O126" s="49"/>
      <c r="P126" s="49"/>
      <c r="Q126" s="49"/>
      <c r="R126" s="49"/>
      <c r="S126" s="49"/>
    </row>
    <row r="127" spans="1:19" ht="15">
      <c r="A127" s="49"/>
      <c r="B127" s="49"/>
      <c r="C127" s="49"/>
      <c r="D127" s="49"/>
      <c r="E127" s="49"/>
      <c r="F127" s="49"/>
      <c r="G127" s="49"/>
      <c r="H127" s="49"/>
      <c r="I127" s="49"/>
      <c r="J127" s="49"/>
      <c r="K127" s="49"/>
      <c r="L127" s="49"/>
      <c r="M127" s="49"/>
      <c r="N127" s="49"/>
      <c r="O127" s="49"/>
      <c r="P127" s="49"/>
      <c r="Q127" s="49"/>
      <c r="R127" s="49"/>
      <c r="S127" s="49"/>
    </row>
    <row r="128" spans="1:19" ht="15">
      <c r="A128" s="49"/>
      <c r="B128" s="49"/>
      <c r="C128" s="49"/>
      <c r="D128" s="49"/>
      <c r="E128" s="49"/>
      <c r="F128" s="49"/>
      <c r="G128" s="49"/>
      <c r="H128" s="49"/>
      <c r="I128" s="49"/>
      <c r="J128" s="49"/>
      <c r="K128" s="49"/>
      <c r="L128" s="49"/>
      <c r="M128" s="49"/>
      <c r="N128" s="49"/>
      <c r="O128" s="49"/>
      <c r="P128" s="49"/>
      <c r="Q128" s="49"/>
      <c r="R128" s="49"/>
      <c r="S128" s="49"/>
    </row>
    <row r="129" spans="1:19" ht="15">
      <c r="A129" s="49"/>
      <c r="B129" s="49"/>
      <c r="C129" s="49"/>
      <c r="D129" s="49"/>
      <c r="E129" s="49"/>
      <c r="F129" s="49"/>
      <c r="G129" s="49"/>
      <c r="H129" s="49"/>
      <c r="I129" s="49"/>
      <c r="J129" s="49"/>
      <c r="K129" s="49"/>
      <c r="L129" s="49"/>
      <c r="M129" s="49"/>
      <c r="N129" s="49"/>
      <c r="O129" s="49"/>
      <c r="P129" s="49"/>
      <c r="Q129" s="49"/>
      <c r="R129" s="49"/>
      <c r="S129" s="49"/>
    </row>
    <row r="130" spans="1:19" ht="15">
      <c r="A130" s="49"/>
      <c r="B130" s="49"/>
      <c r="C130" s="49"/>
      <c r="D130" s="49"/>
      <c r="E130" s="49"/>
      <c r="F130" s="49"/>
      <c r="G130" s="49"/>
      <c r="H130" s="49"/>
      <c r="I130" s="49"/>
      <c r="J130" s="49"/>
      <c r="K130" s="49"/>
      <c r="L130" s="49"/>
      <c r="M130" s="49"/>
      <c r="N130" s="49"/>
      <c r="O130" s="49"/>
      <c r="P130" s="49"/>
      <c r="Q130" s="49"/>
      <c r="R130" s="49"/>
      <c r="S130" s="49"/>
    </row>
    <row r="131" spans="1:19" ht="15">
      <c r="A131" s="49"/>
      <c r="B131" s="49"/>
      <c r="C131" s="49"/>
      <c r="D131" s="49"/>
      <c r="E131" s="49"/>
      <c r="F131" s="49"/>
      <c r="G131" s="49"/>
      <c r="H131" s="49"/>
      <c r="I131" s="49"/>
      <c r="J131" s="49"/>
      <c r="K131" s="49"/>
      <c r="L131" s="49"/>
      <c r="M131" s="49"/>
      <c r="N131" s="49"/>
      <c r="O131" s="49"/>
      <c r="P131" s="49"/>
      <c r="Q131" s="49"/>
      <c r="R131" s="49"/>
      <c r="S131" s="49"/>
    </row>
    <row r="132" spans="1:19" ht="15">
      <c r="A132" s="49"/>
      <c r="B132" s="49"/>
      <c r="C132" s="49"/>
      <c r="D132" s="49"/>
      <c r="E132" s="49"/>
      <c r="F132" s="49"/>
      <c r="G132" s="49"/>
      <c r="H132" s="49"/>
      <c r="I132" s="49"/>
      <c r="J132" s="49"/>
      <c r="K132" s="49"/>
      <c r="L132" s="49"/>
      <c r="M132" s="49"/>
      <c r="N132" s="49"/>
      <c r="O132" s="49"/>
      <c r="P132" s="49"/>
      <c r="Q132" s="49"/>
      <c r="R132" s="49"/>
      <c r="S132" s="49"/>
    </row>
    <row r="133" spans="1:19" ht="15">
      <c r="A133" s="49"/>
      <c r="B133" s="49"/>
      <c r="C133" s="49"/>
      <c r="D133" s="49"/>
      <c r="E133" s="49"/>
      <c r="F133" s="49"/>
      <c r="G133" s="49"/>
      <c r="H133" s="49"/>
      <c r="I133" s="49"/>
      <c r="J133" s="49"/>
      <c r="K133" s="49"/>
      <c r="L133" s="49"/>
      <c r="M133" s="49"/>
      <c r="N133" s="49"/>
      <c r="O133" s="49"/>
      <c r="P133" s="49"/>
      <c r="Q133" s="49"/>
      <c r="R133" s="49"/>
      <c r="S133" s="49"/>
    </row>
    <row r="134" spans="1:19" ht="15">
      <c r="A134" s="49"/>
      <c r="B134" s="49"/>
      <c r="C134" s="49"/>
      <c r="D134" s="49"/>
      <c r="E134" s="49"/>
      <c r="F134" s="49"/>
      <c r="G134" s="49"/>
      <c r="H134" s="49"/>
      <c r="I134" s="49"/>
      <c r="J134" s="49"/>
      <c r="K134" s="49"/>
      <c r="L134" s="49"/>
      <c r="M134" s="49"/>
      <c r="N134" s="49"/>
      <c r="O134" s="49"/>
      <c r="P134" s="49"/>
      <c r="Q134" s="49"/>
      <c r="R134" s="49"/>
      <c r="S134" s="49"/>
    </row>
    <row r="135" spans="1:19" ht="15">
      <c r="A135" s="49"/>
      <c r="B135" s="49"/>
      <c r="C135" s="49"/>
      <c r="D135" s="49"/>
      <c r="E135" s="49"/>
      <c r="F135" s="49"/>
      <c r="G135" s="49"/>
      <c r="H135" s="49"/>
      <c r="I135" s="49"/>
      <c r="J135" s="49"/>
      <c r="K135" s="49"/>
      <c r="L135" s="49"/>
      <c r="M135" s="49"/>
      <c r="N135" s="49"/>
      <c r="O135" s="49"/>
      <c r="P135" s="49"/>
      <c r="Q135" s="49"/>
      <c r="R135" s="49"/>
      <c r="S135" s="49"/>
    </row>
    <row r="136" spans="1:19" ht="15">
      <c r="A136" s="49"/>
      <c r="B136" s="49"/>
      <c r="C136" s="49"/>
      <c r="D136" s="49"/>
      <c r="E136" s="49"/>
      <c r="F136" s="49"/>
      <c r="G136" s="49"/>
      <c r="H136" s="49"/>
      <c r="I136" s="49"/>
      <c r="J136" s="49"/>
      <c r="K136" s="49"/>
      <c r="L136" s="49"/>
      <c r="M136" s="49"/>
      <c r="N136" s="49"/>
      <c r="O136" s="49"/>
      <c r="P136" s="49"/>
      <c r="Q136" s="49"/>
      <c r="R136" s="49"/>
      <c r="S136" s="49"/>
    </row>
  </sheetData>
  <mergeCells count="12">
    <mergeCell ref="C15:D15"/>
    <mergeCell ref="A18:D18"/>
    <mergeCell ref="A14:D14"/>
    <mergeCell ref="A11:D11"/>
    <mergeCell ref="A9:B9"/>
    <mergeCell ref="A10:B10"/>
    <mergeCell ref="C12:D13"/>
    <mergeCell ref="D9:D10"/>
    <mergeCell ref="C16:D16"/>
    <mergeCell ref="C17:D17"/>
    <mergeCell ref="C20:D20"/>
    <mergeCell ref="C19:D19"/>
  </mergeCells>
  <printOptions/>
  <pageMargins left="0.75" right="0.75" top="1" bottom="1" header="0.5" footer="0.5"/>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AS125"/>
  <sheetViews>
    <sheetView workbookViewId="0" topLeftCell="A1">
      <selection activeCell="A11" sqref="A11:E20"/>
    </sheetView>
  </sheetViews>
  <sheetFormatPr defaultColWidth="9.140625" defaultRowHeight="15"/>
  <sheetData>
    <row r="1" spans="1:45" ht="15">
      <c r="A1" s="49"/>
      <c r="B1" s="49"/>
      <c r="C1" s="49"/>
      <c r="D1" s="49"/>
      <c r="E1" s="49"/>
      <c r="F1" s="49"/>
      <c r="G1" s="49"/>
      <c r="H1" s="49"/>
      <c r="I1" s="49"/>
      <c r="J1" s="49"/>
      <c r="K1" s="49"/>
      <c r="L1" s="49"/>
      <c r="M1" s="49"/>
      <c r="N1" s="49"/>
      <c r="O1" s="49"/>
      <c r="P1" s="49"/>
      <c r="Q1" s="49"/>
      <c r="R1" s="49"/>
      <c r="S1" s="49"/>
      <c r="T1" s="49"/>
      <c r="U1" s="49"/>
      <c r="V1" s="49"/>
      <c r="W1" s="49"/>
      <c r="X1" s="49"/>
      <c r="Y1" s="49"/>
      <c r="Z1" s="49"/>
      <c r="AA1" s="55" t="s">
        <v>35</v>
      </c>
      <c r="AB1" s="56" t="s">
        <v>2</v>
      </c>
      <c r="AC1" s="56" t="s">
        <v>36</v>
      </c>
      <c r="AD1" s="56" t="s">
        <v>38</v>
      </c>
      <c r="AE1" s="57" t="s">
        <v>66</v>
      </c>
      <c r="AF1" s="49"/>
      <c r="AG1" s="49"/>
      <c r="AH1" s="49"/>
      <c r="AI1" s="49"/>
      <c r="AJ1" s="49"/>
      <c r="AK1" s="49"/>
      <c r="AL1" s="49"/>
      <c r="AM1" s="71"/>
      <c r="AN1" s="71"/>
      <c r="AO1" s="71"/>
      <c r="AP1" s="71"/>
      <c r="AQ1" s="71"/>
      <c r="AR1" s="71"/>
      <c r="AS1" s="71"/>
    </row>
    <row r="2" spans="1:45" ht="15">
      <c r="A2" s="49"/>
      <c r="B2" s="49"/>
      <c r="C2" s="49"/>
      <c r="D2" s="49"/>
      <c r="E2" s="49"/>
      <c r="F2" s="49"/>
      <c r="G2" s="49"/>
      <c r="H2" s="49"/>
      <c r="I2" s="49"/>
      <c r="J2" s="49"/>
      <c r="K2" s="49"/>
      <c r="L2" s="49"/>
      <c r="M2" s="49"/>
      <c r="N2" s="49"/>
      <c r="O2" s="49"/>
      <c r="P2" s="49"/>
      <c r="Q2" s="49"/>
      <c r="R2" s="49"/>
      <c r="S2" s="49"/>
      <c r="T2" s="49"/>
      <c r="U2" s="49"/>
      <c r="V2" s="49"/>
      <c r="W2" s="49"/>
      <c r="X2" s="49"/>
      <c r="Y2" s="49"/>
      <c r="Z2" s="49"/>
      <c r="AA2" s="52">
        <v>0</v>
      </c>
      <c r="AB2" s="53">
        <f>10+1.5*AA2</f>
        <v>10</v>
      </c>
      <c r="AC2" s="53">
        <f>200-2.5*AA2</f>
        <v>200</v>
      </c>
      <c r="AD2" s="53">
        <f>200-5*AA2</f>
        <v>200</v>
      </c>
      <c r="AE2" s="54">
        <f aca="true" t="shared" si="0" ref="AE2:AE33">IF(AA2&lt;=B$16,B$17,-100000)</f>
        <v>87.5</v>
      </c>
      <c r="AF2" s="49"/>
      <c r="AG2" s="49"/>
      <c r="AH2" s="49"/>
      <c r="AI2" s="49"/>
      <c r="AJ2" s="49"/>
      <c r="AK2" s="50" t="s">
        <v>49</v>
      </c>
      <c r="AL2" s="50"/>
      <c r="AM2" s="72"/>
      <c r="AN2" s="72">
        <f>0.25*40^2</f>
        <v>400</v>
      </c>
      <c r="AO2" s="71"/>
      <c r="AP2" s="71"/>
      <c r="AQ2" s="71"/>
      <c r="AR2" s="71"/>
      <c r="AS2" s="71"/>
    </row>
    <row r="3" spans="1:45" ht="15">
      <c r="A3" s="49"/>
      <c r="B3" s="49"/>
      <c r="C3" s="49"/>
      <c r="D3" s="49"/>
      <c r="E3" s="49"/>
      <c r="F3" s="49"/>
      <c r="G3" s="49"/>
      <c r="H3" s="49"/>
      <c r="I3" s="49"/>
      <c r="J3" s="49"/>
      <c r="K3" s="49"/>
      <c r="L3" s="49"/>
      <c r="M3" s="49"/>
      <c r="N3" s="49"/>
      <c r="O3" s="49"/>
      <c r="P3" s="49"/>
      <c r="Q3" s="49"/>
      <c r="R3" s="49"/>
      <c r="S3" s="49"/>
      <c r="T3" s="49"/>
      <c r="U3" s="49"/>
      <c r="V3" s="49"/>
      <c r="W3" s="49"/>
      <c r="X3" s="49"/>
      <c r="Y3" s="49"/>
      <c r="Z3" s="49"/>
      <c r="AA3" s="52">
        <f aca="true" t="shared" si="1" ref="AA3:AA34">AA2+1</f>
        <v>1</v>
      </c>
      <c r="AB3" s="53">
        <f aca="true" t="shared" si="2" ref="AB3:AB66">10+1.5*AA3</f>
        <v>11.5</v>
      </c>
      <c r="AC3" s="53">
        <f aca="true" t="shared" si="3" ref="AC3:AC66">200-2.5*AA3</f>
        <v>197.5</v>
      </c>
      <c r="AD3" s="53">
        <f aca="true" t="shared" si="4" ref="AD3:AD66">200-5*AA3</f>
        <v>195</v>
      </c>
      <c r="AE3" s="54">
        <f t="shared" si="0"/>
        <v>87.5</v>
      </c>
      <c r="AF3" s="49"/>
      <c r="AG3" s="49"/>
      <c r="AH3" s="49"/>
      <c r="AI3" s="49"/>
      <c r="AJ3" s="49"/>
      <c r="AK3" s="50" t="s">
        <v>48</v>
      </c>
      <c r="AL3" s="50"/>
      <c r="AM3" s="72"/>
      <c r="AN3" s="72"/>
      <c r="AO3" s="71"/>
      <c r="AP3" s="71"/>
      <c r="AQ3" s="71"/>
      <c r="AR3" s="71"/>
      <c r="AS3" s="71"/>
    </row>
    <row r="4" spans="1:45" ht="15">
      <c r="A4" s="49"/>
      <c r="B4" s="49"/>
      <c r="C4" s="49"/>
      <c r="D4" s="49"/>
      <c r="E4" s="49"/>
      <c r="F4" s="49"/>
      <c r="G4" s="49"/>
      <c r="H4" s="49"/>
      <c r="I4" s="49"/>
      <c r="J4" s="49"/>
      <c r="K4" s="49"/>
      <c r="L4" s="49"/>
      <c r="M4" s="49"/>
      <c r="N4" s="49"/>
      <c r="O4" s="49"/>
      <c r="P4" s="49"/>
      <c r="Q4" s="49"/>
      <c r="R4" s="49"/>
      <c r="S4" s="49"/>
      <c r="T4" s="49"/>
      <c r="U4" s="49"/>
      <c r="V4" s="49"/>
      <c r="W4" s="49"/>
      <c r="X4" s="49"/>
      <c r="Y4" s="49"/>
      <c r="Z4" s="49"/>
      <c r="AA4" s="52">
        <f t="shared" si="1"/>
        <v>2</v>
      </c>
      <c r="AB4" s="53">
        <f t="shared" si="2"/>
        <v>13</v>
      </c>
      <c r="AC4" s="53">
        <f t="shared" si="3"/>
        <v>195</v>
      </c>
      <c r="AD4" s="53">
        <f t="shared" si="4"/>
        <v>190</v>
      </c>
      <c r="AE4" s="54">
        <f t="shared" si="0"/>
        <v>87.5</v>
      </c>
      <c r="AF4" s="49"/>
      <c r="AG4" s="49"/>
      <c r="AH4" s="49"/>
      <c r="AI4" s="49"/>
      <c r="AJ4" s="49"/>
      <c r="AK4" s="50" t="s">
        <v>50</v>
      </c>
      <c r="AL4" s="50"/>
      <c r="AM4" s="72"/>
      <c r="AN4" s="72"/>
      <c r="AO4" s="71"/>
      <c r="AP4" s="71"/>
      <c r="AQ4" s="71"/>
      <c r="AR4" s="71"/>
      <c r="AS4" s="71"/>
    </row>
    <row r="5" spans="1:45" ht="15">
      <c r="A5" s="49"/>
      <c r="B5" s="49"/>
      <c r="C5" s="49"/>
      <c r="D5" s="49"/>
      <c r="E5" s="49"/>
      <c r="F5" s="49"/>
      <c r="G5" s="49"/>
      <c r="H5" s="49"/>
      <c r="I5" s="49"/>
      <c r="J5" s="49"/>
      <c r="K5" s="49"/>
      <c r="L5" s="49"/>
      <c r="M5" s="49"/>
      <c r="N5" s="49"/>
      <c r="O5" s="49"/>
      <c r="P5" s="49"/>
      <c r="Q5" s="49"/>
      <c r="R5" s="49"/>
      <c r="S5" s="49"/>
      <c r="T5" s="49"/>
      <c r="U5" s="49"/>
      <c r="V5" s="49"/>
      <c r="W5" s="49"/>
      <c r="X5" s="49"/>
      <c r="Y5" s="49"/>
      <c r="Z5" s="49"/>
      <c r="AA5" s="52">
        <f t="shared" si="1"/>
        <v>3</v>
      </c>
      <c r="AB5" s="53">
        <f t="shared" si="2"/>
        <v>14.5</v>
      </c>
      <c r="AC5" s="53">
        <f t="shared" si="3"/>
        <v>192.5</v>
      </c>
      <c r="AD5" s="53">
        <f t="shared" si="4"/>
        <v>185</v>
      </c>
      <c r="AE5" s="54">
        <f t="shared" si="0"/>
        <v>87.5</v>
      </c>
      <c r="AF5" s="49"/>
      <c r="AG5" s="49"/>
      <c r="AH5" s="49"/>
      <c r="AI5" s="49"/>
      <c r="AJ5" s="49"/>
      <c r="AK5" s="50"/>
      <c r="AL5" s="50"/>
      <c r="AM5" s="72"/>
      <c r="AN5" s="72"/>
      <c r="AO5" s="71"/>
      <c r="AP5" s="71"/>
      <c r="AQ5" s="71"/>
      <c r="AR5" s="71"/>
      <c r="AS5" s="71"/>
    </row>
    <row r="6" spans="1:45" ht="15">
      <c r="A6" s="49"/>
      <c r="B6" s="49"/>
      <c r="C6" s="49"/>
      <c r="D6" s="49"/>
      <c r="E6" s="49"/>
      <c r="F6" s="49"/>
      <c r="G6" s="49"/>
      <c r="H6" s="49"/>
      <c r="I6" s="49"/>
      <c r="J6" s="49"/>
      <c r="K6" s="49"/>
      <c r="L6" s="49"/>
      <c r="M6" s="49"/>
      <c r="N6" s="49"/>
      <c r="O6" s="49"/>
      <c r="P6" s="49"/>
      <c r="Q6" s="49"/>
      <c r="R6" s="49"/>
      <c r="S6" s="49"/>
      <c r="T6" s="49"/>
      <c r="U6" s="49"/>
      <c r="V6" s="49"/>
      <c r="W6" s="49"/>
      <c r="X6" s="49"/>
      <c r="Y6" s="49"/>
      <c r="Z6" s="49"/>
      <c r="AA6" s="52">
        <f t="shared" si="1"/>
        <v>4</v>
      </c>
      <c r="AB6" s="53">
        <f t="shared" si="2"/>
        <v>16</v>
      </c>
      <c r="AC6" s="53">
        <f t="shared" si="3"/>
        <v>190</v>
      </c>
      <c r="AD6" s="53">
        <f t="shared" si="4"/>
        <v>180</v>
      </c>
      <c r="AE6" s="54">
        <f t="shared" si="0"/>
        <v>87.5</v>
      </c>
      <c r="AF6" s="49"/>
      <c r="AG6" s="49"/>
      <c r="AH6" s="49"/>
      <c r="AI6" s="49"/>
      <c r="AJ6" s="49"/>
      <c r="AK6" s="49"/>
      <c r="AL6" s="49"/>
      <c r="AM6" s="71"/>
      <c r="AN6" s="71"/>
      <c r="AO6" s="71"/>
      <c r="AP6" s="71"/>
      <c r="AQ6" s="71"/>
      <c r="AR6" s="71"/>
      <c r="AS6" s="71"/>
    </row>
    <row r="7" spans="1:45" ht="15">
      <c r="A7" s="49"/>
      <c r="B7" s="49"/>
      <c r="C7" s="49"/>
      <c r="D7" s="49"/>
      <c r="E7" s="49"/>
      <c r="F7" s="49"/>
      <c r="G7" s="49"/>
      <c r="H7" s="49"/>
      <c r="I7" s="49"/>
      <c r="J7" s="49"/>
      <c r="K7" s="49"/>
      <c r="L7" s="49"/>
      <c r="M7" s="49"/>
      <c r="N7" s="49"/>
      <c r="O7" s="49"/>
      <c r="P7" s="49"/>
      <c r="Q7" s="49"/>
      <c r="R7" s="49"/>
      <c r="S7" s="49"/>
      <c r="T7" s="49"/>
      <c r="U7" s="49"/>
      <c r="V7" s="49"/>
      <c r="W7" s="49"/>
      <c r="X7" s="49"/>
      <c r="Y7" s="49"/>
      <c r="Z7" s="49"/>
      <c r="AA7" s="52">
        <f t="shared" si="1"/>
        <v>5</v>
      </c>
      <c r="AB7" s="53">
        <f t="shared" si="2"/>
        <v>17.5</v>
      </c>
      <c r="AC7" s="53">
        <f t="shared" si="3"/>
        <v>187.5</v>
      </c>
      <c r="AD7" s="53">
        <f t="shared" si="4"/>
        <v>175</v>
      </c>
      <c r="AE7" s="54">
        <f t="shared" si="0"/>
        <v>87.5</v>
      </c>
      <c r="AF7" s="49"/>
      <c r="AG7" s="49"/>
      <c r="AH7" s="49"/>
      <c r="AI7" s="49"/>
      <c r="AJ7" s="49"/>
      <c r="AK7" s="49"/>
      <c r="AL7" s="49"/>
      <c r="AM7" s="71"/>
      <c r="AN7" s="71"/>
      <c r="AO7" s="71"/>
      <c r="AP7" s="71"/>
      <c r="AQ7" s="71"/>
      <c r="AR7" s="71"/>
      <c r="AS7" s="71"/>
    </row>
    <row r="8" spans="1:45" ht="15">
      <c r="A8" s="50"/>
      <c r="B8" s="50"/>
      <c r="C8" s="50"/>
      <c r="D8" s="50"/>
      <c r="E8" s="50"/>
      <c r="F8" s="49"/>
      <c r="G8" s="49"/>
      <c r="H8" s="49"/>
      <c r="I8" s="49"/>
      <c r="J8" s="49"/>
      <c r="K8" s="49"/>
      <c r="L8" s="49"/>
      <c r="M8" s="49"/>
      <c r="N8" s="49"/>
      <c r="O8" s="49"/>
      <c r="P8" s="49"/>
      <c r="Q8" s="49"/>
      <c r="R8" s="49"/>
      <c r="S8" s="49"/>
      <c r="T8" s="49"/>
      <c r="U8" s="49"/>
      <c r="V8" s="49"/>
      <c r="W8" s="49"/>
      <c r="X8" s="49"/>
      <c r="Y8" s="49"/>
      <c r="Z8" s="49"/>
      <c r="AA8" s="52">
        <f t="shared" si="1"/>
        <v>6</v>
      </c>
      <c r="AB8" s="53">
        <f t="shared" si="2"/>
        <v>19</v>
      </c>
      <c r="AC8" s="53">
        <f t="shared" si="3"/>
        <v>185</v>
      </c>
      <c r="AD8" s="53">
        <f t="shared" si="4"/>
        <v>170</v>
      </c>
      <c r="AE8" s="54">
        <f t="shared" si="0"/>
        <v>87.5</v>
      </c>
      <c r="AF8" s="49"/>
      <c r="AG8" s="49"/>
      <c r="AH8" s="49"/>
      <c r="AI8" s="49"/>
      <c r="AJ8" s="49"/>
      <c r="AK8" s="49"/>
      <c r="AL8" s="49"/>
      <c r="AM8" s="71"/>
      <c r="AN8" s="71"/>
      <c r="AO8" s="71"/>
      <c r="AP8" s="71"/>
      <c r="AQ8" s="71"/>
      <c r="AR8" s="71"/>
      <c r="AS8" s="71"/>
    </row>
    <row r="9" spans="1:45" ht="15">
      <c r="A9" s="50"/>
      <c r="B9" s="50"/>
      <c r="C9" s="50"/>
      <c r="D9" s="50"/>
      <c r="E9" s="50"/>
      <c r="F9" s="49"/>
      <c r="G9" s="49"/>
      <c r="H9" s="49"/>
      <c r="I9" s="49"/>
      <c r="J9" s="49"/>
      <c r="K9" s="49"/>
      <c r="L9" s="49"/>
      <c r="M9" s="49"/>
      <c r="N9" s="49"/>
      <c r="O9" s="49"/>
      <c r="P9" s="49"/>
      <c r="Q9" s="49"/>
      <c r="R9" s="49"/>
      <c r="S9" s="49"/>
      <c r="T9" s="49"/>
      <c r="U9" s="49"/>
      <c r="V9" s="49"/>
      <c r="W9" s="49"/>
      <c r="X9" s="49"/>
      <c r="Y9" s="49"/>
      <c r="Z9" s="49"/>
      <c r="AA9" s="52">
        <f t="shared" si="1"/>
        <v>7</v>
      </c>
      <c r="AB9" s="53">
        <f t="shared" si="2"/>
        <v>20.5</v>
      </c>
      <c r="AC9" s="53">
        <f t="shared" si="3"/>
        <v>182.5</v>
      </c>
      <c r="AD9" s="53">
        <f t="shared" si="4"/>
        <v>165</v>
      </c>
      <c r="AE9" s="54">
        <f t="shared" si="0"/>
        <v>87.5</v>
      </c>
      <c r="AF9" s="49"/>
      <c r="AG9" s="49"/>
      <c r="AH9" s="49"/>
      <c r="AI9" s="49"/>
      <c r="AJ9" s="49"/>
      <c r="AK9" s="49"/>
      <c r="AL9" s="49"/>
      <c r="AM9" s="71"/>
      <c r="AN9" s="71"/>
      <c r="AO9" s="71"/>
      <c r="AP9" s="71"/>
      <c r="AQ9" s="71"/>
      <c r="AR9" s="71"/>
      <c r="AS9" s="71"/>
    </row>
    <row r="10" spans="1:45" ht="15">
      <c r="A10" s="50"/>
      <c r="B10" s="50"/>
      <c r="C10" s="50"/>
      <c r="D10" s="50"/>
      <c r="E10" s="50"/>
      <c r="F10" s="49"/>
      <c r="G10" s="49"/>
      <c r="H10" s="49"/>
      <c r="I10" s="49"/>
      <c r="J10" s="49"/>
      <c r="K10" s="49"/>
      <c r="L10" s="49"/>
      <c r="M10" s="49"/>
      <c r="N10" s="49"/>
      <c r="O10" s="49"/>
      <c r="P10" s="49"/>
      <c r="Q10" s="49"/>
      <c r="R10" s="49"/>
      <c r="S10" s="49"/>
      <c r="T10" s="49"/>
      <c r="U10" s="49"/>
      <c r="V10" s="49"/>
      <c r="W10" s="49"/>
      <c r="X10" s="49"/>
      <c r="Y10" s="49"/>
      <c r="Z10" s="49"/>
      <c r="AA10" s="52">
        <f t="shared" si="1"/>
        <v>8</v>
      </c>
      <c r="AB10" s="53">
        <f t="shared" si="2"/>
        <v>22</v>
      </c>
      <c r="AC10" s="53">
        <f t="shared" si="3"/>
        <v>180</v>
      </c>
      <c r="AD10" s="53">
        <f t="shared" si="4"/>
        <v>160</v>
      </c>
      <c r="AE10" s="54">
        <f t="shared" si="0"/>
        <v>87.5</v>
      </c>
      <c r="AF10" s="49"/>
      <c r="AG10" s="49"/>
      <c r="AH10" s="49"/>
      <c r="AI10" s="49"/>
      <c r="AJ10" s="49"/>
      <c r="AK10" s="49"/>
      <c r="AL10" s="49"/>
      <c r="AM10" s="71"/>
      <c r="AN10" s="71"/>
      <c r="AO10" s="71"/>
      <c r="AP10" s="71"/>
      <c r="AQ10" s="71"/>
      <c r="AR10" s="71"/>
      <c r="AS10" s="71"/>
    </row>
    <row r="11" spans="1:45" ht="15">
      <c r="A11" s="123"/>
      <c r="B11" s="123" t="s">
        <v>79</v>
      </c>
      <c r="C11" s="123" t="s">
        <v>81</v>
      </c>
      <c r="D11" s="151" t="s">
        <v>115</v>
      </c>
      <c r="E11" s="151"/>
      <c r="F11" s="49"/>
      <c r="G11" s="49"/>
      <c r="H11" s="49"/>
      <c r="I11" s="49"/>
      <c r="J11" s="49"/>
      <c r="K11" s="49"/>
      <c r="L11" s="49"/>
      <c r="M11" s="49"/>
      <c r="N11" s="49"/>
      <c r="O11" s="49"/>
      <c r="P11" s="49"/>
      <c r="Q11" s="49"/>
      <c r="R11" s="49"/>
      <c r="S11" s="49"/>
      <c r="T11" s="49"/>
      <c r="U11" s="49"/>
      <c r="V11" s="49"/>
      <c r="W11" s="49"/>
      <c r="X11" s="49"/>
      <c r="Y11" s="49"/>
      <c r="Z11" s="49"/>
      <c r="AA11" s="52">
        <f t="shared" si="1"/>
        <v>9</v>
      </c>
      <c r="AB11" s="53">
        <f t="shared" si="2"/>
        <v>23.5</v>
      </c>
      <c r="AC11" s="53">
        <f t="shared" si="3"/>
        <v>177.5</v>
      </c>
      <c r="AD11" s="53">
        <f t="shared" si="4"/>
        <v>155</v>
      </c>
      <c r="AE11" s="54">
        <f t="shared" si="0"/>
        <v>87.5</v>
      </c>
      <c r="AF11" s="49"/>
      <c r="AG11" s="49"/>
      <c r="AH11" s="49"/>
      <c r="AI11" s="49"/>
      <c r="AJ11" s="49"/>
      <c r="AK11" s="49"/>
      <c r="AL11" s="49"/>
      <c r="AM11" s="71"/>
      <c r="AN11" s="71"/>
      <c r="AO11" s="71"/>
      <c r="AP11" s="71"/>
      <c r="AQ11" s="71"/>
      <c r="AR11" s="71"/>
      <c r="AS11" s="71"/>
    </row>
    <row r="12" spans="1:45" ht="15">
      <c r="A12" s="124" t="s">
        <v>78</v>
      </c>
      <c r="B12" s="124" t="s">
        <v>80</v>
      </c>
      <c r="C12" s="124" t="s">
        <v>82</v>
      </c>
      <c r="D12" s="152" t="s">
        <v>116</v>
      </c>
      <c r="E12" s="152"/>
      <c r="F12" s="49"/>
      <c r="G12" s="49"/>
      <c r="H12" s="49"/>
      <c r="I12" s="49"/>
      <c r="J12" s="49"/>
      <c r="K12" s="49"/>
      <c r="L12" s="49"/>
      <c r="M12" s="49"/>
      <c r="N12" s="49"/>
      <c r="O12" s="49"/>
      <c r="P12" s="49"/>
      <c r="Q12" s="49"/>
      <c r="R12" s="49"/>
      <c r="S12" s="49"/>
      <c r="T12" s="49"/>
      <c r="U12" s="49"/>
      <c r="V12" s="49"/>
      <c r="W12" s="49"/>
      <c r="X12" s="49"/>
      <c r="Y12" s="49"/>
      <c r="Z12" s="49"/>
      <c r="AA12" s="52">
        <f t="shared" si="1"/>
        <v>10</v>
      </c>
      <c r="AB12" s="53">
        <f t="shared" si="2"/>
        <v>25</v>
      </c>
      <c r="AC12" s="53">
        <f t="shared" si="3"/>
        <v>175</v>
      </c>
      <c r="AD12" s="53">
        <f t="shared" si="4"/>
        <v>150</v>
      </c>
      <c r="AE12" s="54">
        <f t="shared" si="0"/>
        <v>87.5</v>
      </c>
      <c r="AF12" s="49"/>
      <c r="AG12" s="49"/>
      <c r="AH12" s="49"/>
      <c r="AI12" s="49"/>
      <c r="AJ12" s="49"/>
      <c r="AK12" s="49"/>
      <c r="AL12" s="49"/>
      <c r="AM12" s="71"/>
      <c r="AN12" s="71"/>
      <c r="AO12" s="71"/>
      <c r="AP12" s="71"/>
      <c r="AQ12" s="71"/>
      <c r="AR12" s="71"/>
      <c r="AS12" s="71"/>
    </row>
    <row r="13" spans="1:45" ht="15">
      <c r="A13" s="125">
        <v>5</v>
      </c>
      <c r="B13" s="125">
        <f>200-2.5*A13</f>
        <v>187.5</v>
      </c>
      <c r="C13" s="125">
        <f>10+1.5*A13</f>
        <v>17.5</v>
      </c>
      <c r="D13" s="153" t="str">
        <f aca="true" t="shared" si="5" ref="D13:D20">IF(B13&gt;=C13,"benefit of","loss of")</f>
        <v>benefit of</v>
      </c>
      <c r="E13" s="154">
        <f>ABS(B13-C13)</f>
        <v>170</v>
      </c>
      <c r="F13" s="49"/>
      <c r="G13" s="49"/>
      <c r="H13" s="49"/>
      <c r="I13" s="49"/>
      <c r="J13" s="49"/>
      <c r="K13" s="49"/>
      <c r="L13" s="49"/>
      <c r="M13" s="49"/>
      <c r="N13" s="49"/>
      <c r="O13" s="49"/>
      <c r="P13" s="49"/>
      <c r="Q13" s="49"/>
      <c r="R13" s="49"/>
      <c r="S13" s="49"/>
      <c r="T13" s="49"/>
      <c r="U13" s="49"/>
      <c r="V13" s="49"/>
      <c r="W13" s="49"/>
      <c r="X13" s="49"/>
      <c r="Y13" s="49"/>
      <c r="Z13" s="49"/>
      <c r="AA13" s="52">
        <f t="shared" si="1"/>
        <v>11</v>
      </c>
      <c r="AB13" s="53">
        <f t="shared" si="2"/>
        <v>26.5</v>
      </c>
      <c r="AC13" s="53">
        <f t="shared" si="3"/>
        <v>172.5</v>
      </c>
      <c r="AD13" s="53">
        <f t="shared" si="4"/>
        <v>145</v>
      </c>
      <c r="AE13" s="54">
        <f t="shared" si="0"/>
        <v>87.5</v>
      </c>
      <c r="AF13" s="49"/>
      <c r="AG13" s="49"/>
      <c r="AH13" s="49"/>
      <c r="AI13" s="49"/>
      <c r="AJ13" s="49"/>
      <c r="AK13" s="49"/>
      <c r="AL13" s="49"/>
      <c r="AM13" s="71"/>
      <c r="AN13" s="71"/>
      <c r="AO13" s="71"/>
      <c r="AP13" s="71"/>
      <c r="AQ13" s="71"/>
      <c r="AR13" s="71"/>
      <c r="AS13" s="71"/>
    </row>
    <row r="14" spans="1:45" ht="15">
      <c r="A14" s="125">
        <v>15</v>
      </c>
      <c r="B14" s="125">
        <f aca="true" t="shared" si="6" ref="B14:B20">200-2.5*A14</f>
        <v>162.5</v>
      </c>
      <c r="C14" s="125">
        <f aca="true" t="shared" si="7" ref="C14:C20">10+1.5*A14</f>
        <v>32.5</v>
      </c>
      <c r="D14" s="153" t="str">
        <f t="shared" si="5"/>
        <v>benefit of</v>
      </c>
      <c r="E14" s="154">
        <f aca="true" t="shared" si="8" ref="E14:E20">ABS(B14-C14)</f>
        <v>130</v>
      </c>
      <c r="F14" s="49"/>
      <c r="G14" s="49"/>
      <c r="H14" s="49"/>
      <c r="I14" s="49"/>
      <c r="J14" s="49"/>
      <c r="K14" s="49"/>
      <c r="L14" s="49"/>
      <c r="M14" s="49"/>
      <c r="N14" s="49"/>
      <c r="O14" s="49"/>
      <c r="P14" s="49"/>
      <c r="Q14" s="49"/>
      <c r="R14" s="49"/>
      <c r="S14" s="49"/>
      <c r="T14" s="49"/>
      <c r="U14" s="49"/>
      <c r="V14" s="49"/>
      <c r="W14" s="49"/>
      <c r="X14" s="49"/>
      <c r="Y14" s="49"/>
      <c r="Z14" s="49"/>
      <c r="AA14" s="52">
        <f t="shared" si="1"/>
        <v>12</v>
      </c>
      <c r="AB14" s="53">
        <f t="shared" si="2"/>
        <v>28</v>
      </c>
      <c r="AC14" s="53">
        <f t="shared" si="3"/>
        <v>170</v>
      </c>
      <c r="AD14" s="53">
        <f t="shared" si="4"/>
        <v>140</v>
      </c>
      <c r="AE14" s="54">
        <f t="shared" si="0"/>
        <v>87.5</v>
      </c>
      <c r="AF14" s="49"/>
      <c r="AG14" s="49"/>
      <c r="AH14" s="49"/>
      <c r="AI14" s="49"/>
      <c r="AJ14" s="49"/>
      <c r="AK14" s="49"/>
      <c r="AL14" s="49"/>
      <c r="AM14" s="71"/>
      <c r="AN14" s="71"/>
      <c r="AO14" s="71"/>
      <c r="AP14" s="71"/>
      <c r="AQ14" s="71"/>
      <c r="AR14" s="71"/>
      <c r="AS14" s="71"/>
    </row>
    <row r="15" spans="1:45" ht="15">
      <c r="A15" s="125">
        <v>25</v>
      </c>
      <c r="B15" s="125">
        <f t="shared" si="6"/>
        <v>137.5</v>
      </c>
      <c r="C15" s="125">
        <f t="shared" si="7"/>
        <v>47.5</v>
      </c>
      <c r="D15" s="153" t="str">
        <f t="shared" si="5"/>
        <v>benefit of</v>
      </c>
      <c r="E15" s="154">
        <f t="shared" si="8"/>
        <v>90</v>
      </c>
      <c r="F15" s="49"/>
      <c r="G15" s="49"/>
      <c r="H15" s="49"/>
      <c r="I15" s="49"/>
      <c r="J15" s="49"/>
      <c r="K15" s="49"/>
      <c r="L15" s="49"/>
      <c r="M15" s="49"/>
      <c r="N15" s="49"/>
      <c r="O15" s="49"/>
      <c r="P15" s="49"/>
      <c r="Q15" s="49"/>
      <c r="R15" s="49"/>
      <c r="S15" s="49"/>
      <c r="T15" s="49"/>
      <c r="U15" s="49"/>
      <c r="V15" s="49"/>
      <c r="W15" s="49"/>
      <c r="X15" s="49"/>
      <c r="Y15" s="49"/>
      <c r="Z15" s="49"/>
      <c r="AA15" s="52">
        <f t="shared" si="1"/>
        <v>13</v>
      </c>
      <c r="AB15" s="53">
        <f t="shared" si="2"/>
        <v>29.5</v>
      </c>
      <c r="AC15" s="53">
        <f t="shared" si="3"/>
        <v>167.5</v>
      </c>
      <c r="AD15" s="53">
        <f t="shared" si="4"/>
        <v>135</v>
      </c>
      <c r="AE15" s="54">
        <f t="shared" si="0"/>
        <v>87.5</v>
      </c>
      <c r="AF15" s="49"/>
      <c r="AG15" s="49"/>
      <c r="AH15" s="49"/>
      <c r="AI15" s="49"/>
      <c r="AJ15" s="49"/>
      <c r="AK15" s="49"/>
      <c r="AL15" s="49"/>
      <c r="AM15" s="71"/>
      <c r="AN15" s="71"/>
      <c r="AO15" s="71"/>
      <c r="AP15" s="71"/>
      <c r="AQ15" s="71"/>
      <c r="AR15" s="71"/>
      <c r="AS15" s="71"/>
    </row>
    <row r="16" spans="1:45" ht="15">
      <c r="A16" s="125">
        <v>35</v>
      </c>
      <c r="B16" s="125">
        <f t="shared" si="6"/>
        <v>112.5</v>
      </c>
      <c r="C16" s="125">
        <f t="shared" si="7"/>
        <v>62.5</v>
      </c>
      <c r="D16" s="153" t="str">
        <f t="shared" si="5"/>
        <v>benefit of</v>
      </c>
      <c r="E16" s="154">
        <f t="shared" si="8"/>
        <v>50</v>
      </c>
      <c r="F16" s="49"/>
      <c r="G16" s="49"/>
      <c r="H16" s="49"/>
      <c r="I16" s="49"/>
      <c r="J16" s="49"/>
      <c r="K16" s="49"/>
      <c r="L16" s="49"/>
      <c r="M16" s="49"/>
      <c r="N16" s="49"/>
      <c r="O16" s="49"/>
      <c r="P16" s="49"/>
      <c r="Q16" s="49"/>
      <c r="R16" s="49"/>
      <c r="S16" s="49"/>
      <c r="T16" s="49"/>
      <c r="U16" s="49"/>
      <c r="V16" s="49"/>
      <c r="W16" s="49"/>
      <c r="X16" s="49"/>
      <c r="Y16" s="49"/>
      <c r="Z16" s="49"/>
      <c r="AA16" s="52">
        <f t="shared" si="1"/>
        <v>14</v>
      </c>
      <c r="AB16" s="53">
        <f t="shared" si="2"/>
        <v>31</v>
      </c>
      <c r="AC16" s="53">
        <f t="shared" si="3"/>
        <v>165</v>
      </c>
      <c r="AD16" s="53">
        <f t="shared" si="4"/>
        <v>130</v>
      </c>
      <c r="AE16" s="54">
        <f t="shared" si="0"/>
        <v>87.5</v>
      </c>
      <c r="AF16" s="49"/>
      <c r="AG16" s="49"/>
      <c r="AH16" s="49"/>
      <c r="AI16" s="49"/>
      <c r="AJ16" s="49"/>
      <c r="AK16" s="49"/>
      <c r="AL16" s="49"/>
      <c r="AM16" s="71"/>
      <c r="AN16" s="71"/>
      <c r="AO16" s="71"/>
      <c r="AP16" s="71"/>
      <c r="AQ16" s="71"/>
      <c r="AR16" s="71"/>
      <c r="AS16" s="71"/>
    </row>
    <row r="17" spans="1:45" ht="15">
      <c r="A17" s="125">
        <v>45</v>
      </c>
      <c r="B17" s="125">
        <f t="shared" si="6"/>
        <v>87.5</v>
      </c>
      <c r="C17" s="125">
        <f t="shared" si="7"/>
        <v>77.5</v>
      </c>
      <c r="D17" s="153" t="str">
        <f t="shared" si="5"/>
        <v>benefit of</v>
      </c>
      <c r="E17" s="154">
        <f t="shared" si="8"/>
        <v>10</v>
      </c>
      <c r="F17" s="49"/>
      <c r="G17" s="49"/>
      <c r="H17" s="49"/>
      <c r="I17" s="49"/>
      <c r="J17" s="49"/>
      <c r="K17" s="49"/>
      <c r="L17" s="49"/>
      <c r="M17" s="49"/>
      <c r="N17" s="49"/>
      <c r="O17" s="49"/>
      <c r="P17" s="49"/>
      <c r="Q17" s="49"/>
      <c r="R17" s="49"/>
      <c r="S17" s="49"/>
      <c r="T17" s="49"/>
      <c r="U17" s="49"/>
      <c r="V17" s="49"/>
      <c r="W17" s="49"/>
      <c r="X17" s="49"/>
      <c r="Y17" s="49"/>
      <c r="Z17" s="49"/>
      <c r="AA17" s="52">
        <f t="shared" si="1"/>
        <v>15</v>
      </c>
      <c r="AB17" s="53">
        <f t="shared" si="2"/>
        <v>32.5</v>
      </c>
      <c r="AC17" s="53">
        <f t="shared" si="3"/>
        <v>162.5</v>
      </c>
      <c r="AD17" s="53">
        <f t="shared" si="4"/>
        <v>125</v>
      </c>
      <c r="AE17" s="54">
        <f t="shared" si="0"/>
        <v>87.5</v>
      </c>
      <c r="AF17" s="49"/>
      <c r="AG17" s="49"/>
      <c r="AH17" s="49"/>
      <c r="AI17" s="49"/>
      <c r="AJ17" s="49"/>
      <c r="AK17" s="49"/>
      <c r="AL17" s="49"/>
      <c r="AM17" s="71"/>
      <c r="AN17" s="71"/>
      <c r="AO17" s="71"/>
      <c r="AP17" s="71"/>
      <c r="AQ17" s="71"/>
      <c r="AR17" s="71"/>
      <c r="AS17" s="71"/>
    </row>
    <row r="18" spans="1:45" ht="15">
      <c r="A18" s="125">
        <v>55</v>
      </c>
      <c r="B18" s="125">
        <f t="shared" si="6"/>
        <v>62.5</v>
      </c>
      <c r="C18" s="125">
        <f t="shared" si="7"/>
        <v>92.5</v>
      </c>
      <c r="D18" s="153" t="str">
        <f t="shared" si="5"/>
        <v>loss of</v>
      </c>
      <c r="E18" s="154">
        <f t="shared" si="8"/>
        <v>30</v>
      </c>
      <c r="F18" s="49"/>
      <c r="G18" s="49"/>
      <c r="H18" s="49"/>
      <c r="I18" s="49"/>
      <c r="J18" s="49"/>
      <c r="K18" s="49"/>
      <c r="L18" s="49"/>
      <c r="M18" s="49"/>
      <c r="N18" s="49"/>
      <c r="O18" s="49"/>
      <c r="P18" s="49"/>
      <c r="Q18" s="49"/>
      <c r="R18" s="49"/>
      <c r="S18" s="49"/>
      <c r="T18" s="49"/>
      <c r="U18" s="49"/>
      <c r="V18" s="49"/>
      <c r="W18" s="49"/>
      <c r="X18" s="49"/>
      <c r="Y18" s="49"/>
      <c r="Z18" s="49"/>
      <c r="AA18" s="52">
        <f t="shared" si="1"/>
        <v>16</v>
      </c>
      <c r="AB18" s="53">
        <f t="shared" si="2"/>
        <v>34</v>
      </c>
      <c r="AC18" s="53">
        <f t="shared" si="3"/>
        <v>160</v>
      </c>
      <c r="AD18" s="53">
        <f t="shared" si="4"/>
        <v>120</v>
      </c>
      <c r="AE18" s="54">
        <f t="shared" si="0"/>
        <v>87.5</v>
      </c>
      <c r="AF18" s="49"/>
      <c r="AG18" s="49"/>
      <c r="AH18" s="49"/>
      <c r="AI18" s="49"/>
      <c r="AJ18" s="49"/>
      <c r="AK18" s="49"/>
      <c r="AL18" s="49"/>
      <c r="AM18" s="71"/>
      <c r="AN18" s="71"/>
      <c r="AO18" s="71"/>
      <c r="AP18" s="71"/>
      <c r="AQ18" s="71"/>
      <c r="AR18" s="71"/>
      <c r="AS18" s="71"/>
    </row>
    <row r="19" spans="1:45" ht="15">
      <c r="A19" s="125">
        <v>65</v>
      </c>
      <c r="B19" s="125">
        <f t="shared" si="6"/>
        <v>37.5</v>
      </c>
      <c r="C19" s="125">
        <f t="shared" si="7"/>
        <v>107.5</v>
      </c>
      <c r="D19" s="153" t="str">
        <f t="shared" si="5"/>
        <v>loss of</v>
      </c>
      <c r="E19" s="154">
        <f t="shared" si="8"/>
        <v>70</v>
      </c>
      <c r="F19" s="49"/>
      <c r="G19" s="49"/>
      <c r="H19" s="49"/>
      <c r="I19" s="49"/>
      <c r="J19" s="49"/>
      <c r="K19" s="49"/>
      <c r="L19" s="49"/>
      <c r="M19" s="49"/>
      <c r="N19" s="49"/>
      <c r="O19" s="49"/>
      <c r="P19" s="49"/>
      <c r="Q19" s="49"/>
      <c r="R19" s="49"/>
      <c r="S19" s="49"/>
      <c r="T19" s="49"/>
      <c r="U19" s="49"/>
      <c r="V19" s="49"/>
      <c r="W19" s="49"/>
      <c r="X19" s="49"/>
      <c r="Y19" s="49"/>
      <c r="Z19" s="49"/>
      <c r="AA19" s="52">
        <f t="shared" si="1"/>
        <v>17</v>
      </c>
      <c r="AB19" s="53">
        <f t="shared" si="2"/>
        <v>35.5</v>
      </c>
      <c r="AC19" s="53">
        <f t="shared" si="3"/>
        <v>157.5</v>
      </c>
      <c r="AD19" s="53">
        <f t="shared" si="4"/>
        <v>115</v>
      </c>
      <c r="AE19" s="54">
        <f t="shared" si="0"/>
        <v>87.5</v>
      </c>
      <c r="AF19" s="49"/>
      <c r="AG19" s="49"/>
      <c r="AH19" s="49"/>
      <c r="AI19" s="49"/>
      <c r="AJ19" s="49"/>
      <c r="AK19" s="49"/>
      <c r="AL19" s="49"/>
      <c r="AM19" s="71"/>
      <c r="AN19" s="71"/>
      <c r="AO19" s="71"/>
      <c r="AP19" s="71"/>
      <c r="AQ19" s="71"/>
      <c r="AR19" s="71"/>
      <c r="AS19" s="71"/>
    </row>
    <row r="20" spans="1:45" ht="15">
      <c r="A20" s="125">
        <v>75</v>
      </c>
      <c r="B20" s="125">
        <f t="shared" si="6"/>
        <v>12.5</v>
      </c>
      <c r="C20" s="125">
        <f t="shared" si="7"/>
        <v>122.5</v>
      </c>
      <c r="D20" s="153" t="str">
        <f t="shared" si="5"/>
        <v>loss of</v>
      </c>
      <c r="E20" s="154">
        <f t="shared" si="8"/>
        <v>110</v>
      </c>
      <c r="F20" s="49"/>
      <c r="G20" s="49"/>
      <c r="H20" s="49"/>
      <c r="I20" s="49"/>
      <c r="J20" s="49"/>
      <c r="K20" s="49"/>
      <c r="L20" s="49"/>
      <c r="M20" s="49"/>
      <c r="N20" s="49"/>
      <c r="O20" s="49"/>
      <c r="P20" s="49"/>
      <c r="Q20" s="49"/>
      <c r="R20" s="49"/>
      <c r="S20" s="49"/>
      <c r="T20" s="49"/>
      <c r="U20" s="49"/>
      <c r="V20" s="49"/>
      <c r="W20" s="49"/>
      <c r="X20" s="49"/>
      <c r="Y20" s="49"/>
      <c r="Z20" s="49"/>
      <c r="AA20" s="52">
        <f t="shared" si="1"/>
        <v>18</v>
      </c>
      <c r="AB20" s="53">
        <f t="shared" si="2"/>
        <v>37</v>
      </c>
      <c r="AC20" s="53">
        <f t="shared" si="3"/>
        <v>155</v>
      </c>
      <c r="AD20" s="53">
        <f t="shared" si="4"/>
        <v>110</v>
      </c>
      <c r="AE20" s="54">
        <f t="shared" si="0"/>
        <v>87.5</v>
      </c>
      <c r="AF20" s="49"/>
      <c r="AG20" s="49"/>
      <c r="AH20" s="49"/>
      <c r="AI20" s="49"/>
      <c r="AJ20" s="49"/>
      <c r="AK20" s="49"/>
      <c r="AL20" s="49"/>
      <c r="AM20" s="71"/>
      <c r="AN20" s="71"/>
      <c r="AO20" s="71"/>
      <c r="AP20" s="71"/>
      <c r="AQ20" s="71"/>
      <c r="AR20" s="71"/>
      <c r="AS20" s="71"/>
    </row>
    <row r="21" spans="1:45" ht="15">
      <c r="A21" s="107"/>
      <c r="B21" s="107"/>
      <c r="C21" s="107"/>
      <c r="D21" s="50"/>
      <c r="E21" s="50"/>
      <c r="F21" s="49"/>
      <c r="G21" s="49"/>
      <c r="H21" s="49"/>
      <c r="I21" s="49"/>
      <c r="J21" s="49"/>
      <c r="K21" s="49"/>
      <c r="L21" s="49"/>
      <c r="M21" s="49"/>
      <c r="N21" s="49"/>
      <c r="O21" s="49"/>
      <c r="P21" s="49"/>
      <c r="Q21" s="49"/>
      <c r="R21" s="49"/>
      <c r="S21" s="49"/>
      <c r="T21" s="49"/>
      <c r="U21" s="49"/>
      <c r="V21" s="49"/>
      <c r="W21" s="49"/>
      <c r="X21" s="49"/>
      <c r="Y21" s="49"/>
      <c r="Z21" s="49"/>
      <c r="AA21" s="52">
        <f t="shared" si="1"/>
        <v>19</v>
      </c>
      <c r="AB21" s="53">
        <f t="shared" si="2"/>
        <v>38.5</v>
      </c>
      <c r="AC21" s="53">
        <f t="shared" si="3"/>
        <v>152.5</v>
      </c>
      <c r="AD21" s="53">
        <f t="shared" si="4"/>
        <v>105</v>
      </c>
      <c r="AE21" s="54">
        <f t="shared" si="0"/>
        <v>87.5</v>
      </c>
      <c r="AF21" s="49"/>
      <c r="AG21" s="49"/>
      <c r="AH21" s="49"/>
      <c r="AI21" s="49"/>
      <c r="AJ21" s="49"/>
      <c r="AK21" s="49"/>
      <c r="AL21" s="49"/>
      <c r="AM21" s="71"/>
      <c r="AN21" s="71"/>
      <c r="AO21" s="71"/>
      <c r="AP21" s="71"/>
      <c r="AQ21" s="71"/>
      <c r="AR21" s="71"/>
      <c r="AS21" s="71"/>
    </row>
    <row r="22" spans="1:45" ht="15">
      <c r="A22" s="50"/>
      <c r="B22" s="50"/>
      <c r="C22" s="50"/>
      <c r="D22" s="50"/>
      <c r="E22" s="50"/>
      <c r="F22" s="49"/>
      <c r="G22" s="49"/>
      <c r="H22" s="49"/>
      <c r="I22" s="49"/>
      <c r="J22" s="49"/>
      <c r="K22" s="49"/>
      <c r="L22" s="49"/>
      <c r="M22" s="49"/>
      <c r="N22" s="49"/>
      <c r="O22" s="49"/>
      <c r="P22" s="49"/>
      <c r="Q22" s="49"/>
      <c r="R22" s="49"/>
      <c r="S22" s="49"/>
      <c r="T22" s="49"/>
      <c r="U22" s="49"/>
      <c r="V22" s="49"/>
      <c r="W22" s="49"/>
      <c r="X22" s="49"/>
      <c r="Y22" s="49"/>
      <c r="Z22" s="49"/>
      <c r="AA22" s="52">
        <f t="shared" si="1"/>
        <v>20</v>
      </c>
      <c r="AB22" s="53">
        <f t="shared" si="2"/>
        <v>40</v>
      </c>
      <c r="AC22" s="53">
        <f t="shared" si="3"/>
        <v>150</v>
      </c>
      <c r="AD22" s="53">
        <f t="shared" si="4"/>
        <v>100</v>
      </c>
      <c r="AE22" s="54">
        <f t="shared" si="0"/>
        <v>87.5</v>
      </c>
      <c r="AF22" s="49"/>
      <c r="AG22" s="49"/>
      <c r="AH22" s="49"/>
      <c r="AI22" s="49"/>
      <c r="AJ22" s="49"/>
      <c r="AK22" s="49"/>
      <c r="AL22" s="49"/>
      <c r="AM22" s="71"/>
      <c r="AN22" s="71"/>
      <c r="AO22" s="71"/>
      <c r="AP22" s="71"/>
      <c r="AQ22" s="71"/>
      <c r="AR22" s="71"/>
      <c r="AS22" s="71"/>
    </row>
    <row r="23" spans="1:45"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2">
        <f t="shared" si="1"/>
        <v>21</v>
      </c>
      <c r="AB23" s="53">
        <f t="shared" si="2"/>
        <v>41.5</v>
      </c>
      <c r="AC23" s="53">
        <f t="shared" si="3"/>
        <v>147.5</v>
      </c>
      <c r="AD23" s="53">
        <f t="shared" si="4"/>
        <v>95</v>
      </c>
      <c r="AE23" s="54">
        <f t="shared" si="0"/>
        <v>87.5</v>
      </c>
      <c r="AF23" s="49"/>
      <c r="AG23" s="49"/>
      <c r="AH23" s="49"/>
      <c r="AI23" s="49"/>
      <c r="AJ23" s="49"/>
      <c r="AK23" s="49"/>
      <c r="AL23" s="49"/>
      <c r="AM23" s="71"/>
      <c r="AN23" s="71"/>
      <c r="AO23" s="71"/>
      <c r="AP23" s="71"/>
      <c r="AQ23" s="71"/>
      <c r="AR23" s="71"/>
      <c r="AS23" s="71"/>
    </row>
    <row r="24" spans="1:45"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2">
        <f t="shared" si="1"/>
        <v>22</v>
      </c>
      <c r="AB24" s="53">
        <f t="shared" si="2"/>
        <v>43</v>
      </c>
      <c r="AC24" s="53">
        <f t="shared" si="3"/>
        <v>145</v>
      </c>
      <c r="AD24" s="53">
        <f t="shared" si="4"/>
        <v>90</v>
      </c>
      <c r="AE24" s="54">
        <f t="shared" si="0"/>
        <v>87.5</v>
      </c>
      <c r="AF24" s="49"/>
      <c r="AG24" s="49"/>
      <c r="AH24" s="49"/>
      <c r="AI24" s="49"/>
      <c r="AJ24" s="49"/>
      <c r="AK24" s="49"/>
      <c r="AL24" s="49"/>
      <c r="AM24" s="71"/>
      <c r="AN24" s="71"/>
      <c r="AO24" s="71"/>
      <c r="AP24" s="71"/>
      <c r="AQ24" s="71"/>
      <c r="AR24" s="71"/>
      <c r="AS24" s="71"/>
    </row>
    <row r="25" spans="1:45"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2">
        <f t="shared" si="1"/>
        <v>23</v>
      </c>
      <c r="AB25" s="53">
        <f t="shared" si="2"/>
        <v>44.5</v>
      </c>
      <c r="AC25" s="53">
        <f t="shared" si="3"/>
        <v>142.5</v>
      </c>
      <c r="AD25" s="53">
        <f t="shared" si="4"/>
        <v>85</v>
      </c>
      <c r="AE25" s="54">
        <f t="shared" si="0"/>
        <v>87.5</v>
      </c>
      <c r="AF25" s="49"/>
      <c r="AG25" s="49"/>
      <c r="AH25" s="49"/>
      <c r="AI25" s="49"/>
      <c r="AJ25" s="49"/>
      <c r="AK25" s="49"/>
      <c r="AL25" s="49"/>
      <c r="AM25" s="71"/>
      <c r="AN25" s="71"/>
      <c r="AO25" s="71"/>
      <c r="AP25" s="71"/>
      <c r="AQ25" s="71"/>
      <c r="AR25" s="71"/>
      <c r="AS25" s="71"/>
    </row>
    <row r="26" spans="1:45"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2">
        <f t="shared" si="1"/>
        <v>24</v>
      </c>
      <c r="AB26" s="53">
        <f t="shared" si="2"/>
        <v>46</v>
      </c>
      <c r="AC26" s="53">
        <f t="shared" si="3"/>
        <v>140</v>
      </c>
      <c r="AD26" s="53">
        <f t="shared" si="4"/>
        <v>80</v>
      </c>
      <c r="AE26" s="54">
        <f t="shared" si="0"/>
        <v>87.5</v>
      </c>
      <c r="AF26" s="49"/>
      <c r="AG26" s="49"/>
      <c r="AH26" s="49"/>
      <c r="AI26" s="49"/>
      <c r="AJ26" s="49"/>
      <c r="AK26" s="49"/>
      <c r="AL26" s="49"/>
      <c r="AM26" s="71"/>
      <c r="AN26" s="71"/>
      <c r="AO26" s="71"/>
      <c r="AP26" s="71"/>
      <c r="AQ26" s="71"/>
      <c r="AR26" s="71"/>
      <c r="AS26" s="71"/>
    </row>
    <row r="27" spans="1:45"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2">
        <f t="shared" si="1"/>
        <v>25</v>
      </c>
      <c r="AB27" s="53">
        <f t="shared" si="2"/>
        <v>47.5</v>
      </c>
      <c r="AC27" s="53">
        <f t="shared" si="3"/>
        <v>137.5</v>
      </c>
      <c r="AD27" s="53">
        <f t="shared" si="4"/>
        <v>75</v>
      </c>
      <c r="AE27" s="54">
        <f t="shared" si="0"/>
        <v>87.5</v>
      </c>
      <c r="AF27" s="49"/>
      <c r="AG27" s="49"/>
      <c r="AH27" s="49"/>
      <c r="AI27" s="49"/>
      <c r="AJ27" s="49"/>
      <c r="AK27" s="49"/>
      <c r="AL27" s="49"/>
      <c r="AM27" s="71"/>
      <c r="AN27" s="71"/>
      <c r="AO27" s="71"/>
      <c r="AP27" s="71"/>
      <c r="AQ27" s="71"/>
      <c r="AR27" s="71"/>
      <c r="AS27" s="71"/>
    </row>
    <row r="28" spans="1:45"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2">
        <f t="shared" si="1"/>
        <v>26</v>
      </c>
      <c r="AB28" s="53">
        <f t="shared" si="2"/>
        <v>49</v>
      </c>
      <c r="AC28" s="53">
        <f t="shared" si="3"/>
        <v>135</v>
      </c>
      <c r="AD28" s="53">
        <f t="shared" si="4"/>
        <v>70</v>
      </c>
      <c r="AE28" s="54">
        <f t="shared" si="0"/>
        <v>87.5</v>
      </c>
      <c r="AF28" s="49"/>
      <c r="AG28" s="49"/>
      <c r="AH28" s="49"/>
      <c r="AI28" s="49"/>
      <c r="AJ28" s="49"/>
      <c r="AK28" s="49"/>
      <c r="AL28" s="49"/>
      <c r="AM28" s="71"/>
      <c r="AN28" s="71"/>
      <c r="AO28" s="71"/>
      <c r="AP28" s="71"/>
      <c r="AQ28" s="71"/>
      <c r="AR28" s="71"/>
      <c r="AS28" s="71"/>
    </row>
    <row r="29" spans="1:45"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2">
        <f t="shared" si="1"/>
        <v>27</v>
      </c>
      <c r="AB29" s="53">
        <f t="shared" si="2"/>
        <v>50.5</v>
      </c>
      <c r="AC29" s="53">
        <f t="shared" si="3"/>
        <v>132.5</v>
      </c>
      <c r="AD29" s="53">
        <f t="shared" si="4"/>
        <v>65</v>
      </c>
      <c r="AE29" s="54">
        <f t="shared" si="0"/>
        <v>87.5</v>
      </c>
      <c r="AF29" s="49"/>
      <c r="AG29" s="49"/>
      <c r="AH29" s="49"/>
      <c r="AI29" s="49"/>
      <c r="AJ29" s="49"/>
      <c r="AK29" s="49"/>
      <c r="AL29" s="49"/>
      <c r="AM29" s="71"/>
      <c r="AN29" s="71"/>
      <c r="AO29" s="71"/>
      <c r="AP29" s="71"/>
      <c r="AQ29" s="71"/>
      <c r="AR29" s="71"/>
      <c r="AS29" s="71"/>
    </row>
    <row r="30" spans="1:45"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2">
        <f t="shared" si="1"/>
        <v>28</v>
      </c>
      <c r="AB30" s="53">
        <f t="shared" si="2"/>
        <v>52</v>
      </c>
      <c r="AC30" s="53">
        <f t="shared" si="3"/>
        <v>130</v>
      </c>
      <c r="AD30" s="53">
        <f t="shared" si="4"/>
        <v>60</v>
      </c>
      <c r="AE30" s="54">
        <f t="shared" si="0"/>
        <v>87.5</v>
      </c>
      <c r="AF30" s="49"/>
      <c r="AG30" s="49"/>
      <c r="AH30" s="49"/>
      <c r="AI30" s="49"/>
      <c r="AJ30" s="49"/>
      <c r="AK30" s="49"/>
      <c r="AL30" s="49"/>
      <c r="AM30" s="71"/>
      <c r="AN30" s="71"/>
      <c r="AO30" s="71"/>
      <c r="AP30" s="71"/>
      <c r="AQ30" s="71"/>
      <c r="AR30" s="71"/>
      <c r="AS30" s="71"/>
    </row>
    <row r="31" spans="1:45"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2">
        <f t="shared" si="1"/>
        <v>29</v>
      </c>
      <c r="AB31" s="53">
        <f t="shared" si="2"/>
        <v>53.5</v>
      </c>
      <c r="AC31" s="53">
        <f t="shared" si="3"/>
        <v>127.5</v>
      </c>
      <c r="AD31" s="53">
        <f t="shared" si="4"/>
        <v>55</v>
      </c>
      <c r="AE31" s="54">
        <f t="shared" si="0"/>
        <v>87.5</v>
      </c>
      <c r="AF31" s="49"/>
      <c r="AG31" s="49"/>
      <c r="AH31" s="49"/>
      <c r="AI31" s="49"/>
      <c r="AJ31" s="49"/>
      <c r="AK31" s="49"/>
      <c r="AL31" s="49"/>
      <c r="AM31" s="71"/>
      <c r="AN31" s="71"/>
      <c r="AO31" s="71"/>
      <c r="AP31" s="71"/>
      <c r="AQ31" s="71"/>
      <c r="AR31" s="71"/>
      <c r="AS31" s="71"/>
    </row>
    <row r="32" spans="1:45"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2">
        <f t="shared" si="1"/>
        <v>30</v>
      </c>
      <c r="AB32" s="53">
        <f t="shared" si="2"/>
        <v>55</v>
      </c>
      <c r="AC32" s="53">
        <f t="shared" si="3"/>
        <v>125</v>
      </c>
      <c r="AD32" s="53">
        <f t="shared" si="4"/>
        <v>50</v>
      </c>
      <c r="AE32" s="54">
        <f t="shared" si="0"/>
        <v>87.5</v>
      </c>
      <c r="AF32" s="49"/>
      <c r="AG32" s="49"/>
      <c r="AH32" s="49"/>
      <c r="AI32" s="49"/>
      <c r="AJ32" s="49"/>
      <c r="AK32" s="49"/>
      <c r="AL32" s="49"/>
      <c r="AM32" s="71"/>
      <c r="AN32" s="71"/>
      <c r="AO32" s="71"/>
      <c r="AP32" s="71"/>
      <c r="AQ32" s="71"/>
      <c r="AR32" s="71"/>
      <c r="AS32" s="71"/>
    </row>
    <row r="33" spans="1:45"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2">
        <f t="shared" si="1"/>
        <v>31</v>
      </c>
      <c r="AB33" s="53">
        <f t="shared" si="2"/>
        <v>56.5</v>
      </c>
      <c r="AC33" s="53">
        <f t="shared" si="3"/>
        <v>122.5</v>
      </c>
      <c r="AD33" s="53">
        <f t="shared" si="4"/>
        <v>45</v>
      </c>
      <c r="AE33" s="54">
        <f t="shared" si="0"/>
        <v>87.5</v>
      </c>
      <c r="AF33" s="49"/>
      <c r="AG33" s="49"/>
      <c r="AH33" s="49"/>
      <c r="AI33" s="49"/>
      <c r="AJ33" s="49"/>
      <c r="AK33" s="49"/>
      <c r="AL33" s="49"/>
      <c r="AM33" s="71"/>
      <c r="AN33" s="71"/>
      <c r="AO33" s="71"/>
      <c r="AP33" s="71"/>
      <c r="AQ33" s="71"/>
      <c r="AR33" s="71"/>
      <c r="AS33" s="71"/>
    </row>
    <row r="34" spans="1:45"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2">
        <f t="shared" si="1"/>
        <v>32</v>
      </c>
      <c r="AB34" s="53">
        <f t="shared" si="2"/>
        <v>58</v>
      </c>
      <c r="AC34" s="53">
        <f t="shared" si="3"/>
        <v>120</v>
      </c>
      <c r="AD34" s="53">
        <f t="shared" si="4"/>
        <v>40</v>
      </c>
      <c r="AE34" s="54">
        <f aca="true" t="shared" si="9" ref="AE34:AE52">IF(AA34&lt;=B$16,B$17,-100000)</f>
        <v>87.5</v>
      </c>
      <c r="AF34" s="49"/>
      <c r="AG34" s="49"/>
      <c r="AH34" s="49"/>
      <c r="AI34" s="49"/>
      <c r="AJ34" s="49"/>
      <c r="AK34" s="49"/>
      <c r="AL34" s="49"/>
      <c r="AM34" s="71"/>
      <c r="AN34" s="71"/>
      <c r="AO34" s="71"/>
      <c r="AP34" s="71"/>
      <c r="AQ34" s="71"/>
      <c r="AR34" s="71"/>
      <c r="AS34" s="71"/>
    </row>
    <row r="35" spans="1:45"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2">
        <f aca="true" t="shared" si="10" ref="AA35:AA52">AA34+1</f>
        <v>33</v>
      </c>
      <c r="AB35" s="53">
        <f t="shared" si="2"/>
        <v>59.5</v>
      </c>
      <c r="AC35" s="53">
        <f t="shared" si="3"/>
        <v>117.5</v>
      </c>
      <c r="AD35" s="53">
        <f t="shared" si="4"/>
        <v>35</v>
      </c>
      <c r="AE35" s="54">
        <f t="shared" si="9"/>
        <v>87.5</v>
      </c>
      <c r="AF35" s="49"/>
      <c r="AG35" s="49"/>
      <c r="AH35" s="49"/>
      <c r="AI35" s="49"/>
      <c r="AJ35" s="49"/>
      <c r="AK35" s="49"/>
      <c r="AL35" s="49"/>
      <c r="AM35" s="71"/>
      <c r="AN35" s="71"/>
      <c r="AO35" s="71"/>
      <c r="AP35" s="71"/>
      <c r="AQ35" s="71"/>
      <c r="AR35" s="71"/>
      <c r="AS35" s="71"/>
    </row>
    <row r="36" spans="1:45"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2">
        <f t="shared" si="10"/>
        <v>34</v>
      </c>
      <c r="AB36" s="53">
        <f t="shared" si="2"/>
        <v>61</v>
      </c>
      <c r="AC36" s="53">
        <f t="shared" si="3"/>
        <v>115</v>
      </c>
      <c r="AD36" s="53">
        <f t="shared" si="4"/>
        <v>30</v>
      </c>
      <c r="AE36" s="54">
        <f t="shared" si="9"/>
        <v>87.5</v>
      </c>
      <c r="AF36" s="49"/>
      <c r="AG36" s="49"/>
      <c r="AH36" s="49"/>
      <c r="AI36" s="49"/>
      <c r="AJ36" s="49"/>
      <c r="AK36" s="49"/>
      <c r="AL36" s="49"/>
      <c r="AM36" s="71"/>
      <c r="AN36" s="71"/>
      <c r="AO36" s="71"/>
      <c r="AP36" s="71"/>
      <c r="AQ36" s="71"/>
      <c r="AR36" s="71"/>
      <c r="AS36" s="71"/>
    </row>
    <row r="37" spans="1:45"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2">
        <f t="shared" si="10"/>
        <v>35</v>
      </c>
      <c r="AB37" s="53">
        <f t="shared" si="2"/>
        <v>62.5</v>
      </c>
      <c r="AC37" s="53">
        <f t="shared" si="3"/>
        <v>112.5</v>
      </c>
      <c r="AD37" s="53">
        <f t="shared" si="4"/>
        <v>25</v>
      </c>
      <c r="AE37" s="54">
        <f t="shared" si="9"/>
        <v>87.5</v>
      </c>
      <c r="AF37" s="49"/>
      <c r="AG37" s="49"/>
      <c r="AH37" s="49"/>
      <c r="AI37" s="49"/>
      <c r="AJ37" s="49"/>
      <c r="AK37" s="49"/>
      <c r="AL37" s="49"/>
      <c r="AM37" s="71"/>
      <c r="AN37" s="71"/>
      <c r="AO37" s="71"/>
      <c r="AP37" s="71"/>
      <c r="AQ37" s="71"/>
      <c r="AR37" s="71"/>
      <c r="AS37" s="71"/>
    </row>
    <row r="38" spans="1:45"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2">
        <f t="shared" si="10"/>
        <v>36</v>
      </c>
      <c r="AB38" s="53">
        <f t="shared" si="2"/>
        <v>64</v>
      </c>
      <c r="AC38" s="53">
        <f t="shared" si="3"/>
        <v>110</v>
      </c>
      <c r="AD38" s="53">
        <f t="shared" si="4"/>
        <v>20</v>
      </c>
      <c r="AE38" s="54">
        <f t="shared" si="9"/>
        <v>87.5</v>
      </c>
      <c r="AF38" s="49"/>
      <c r="AG38" s="49"/>
      <c r="AH38" s="49"/>
      <c r="AI38" s="49"/>
      <c r="AJ38" s="49"/>
      <c r="AK38" s="49"/>
      <c r="AL38" s="49"/>
      <c r="AM38" s="71"/>
      <c r="AN38" s="71"/>
      <c r="AO38" s="71"/>
      <c r="AP38" s="71"/>
      <c r="AQ38" s="71"/>
      <c r="AR38" s="71"/>
      <c r="AS38" s="71"/>
    </row>
    <row r="39" spans="1:45"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2">
        <f t="shared" si="10"/>
        <v>37</v>
      </c>
      <c r="AB39" s="53">
        <f t="shared" si="2"/>
        <v>65.5</v>
      </c>
      <c r="AC39" s="53">
        <f t="shared" si="3"/>
        <v>107.5</v>
      </c>
      <c r="AD39" s="53">
        <f t="shared" si="4"/>
        <v>15</v>
      </c>
      <c r="AE39" s="54">
        <f t="shared" si="9"/>
        <v>87.5</v>
      </c>
      <c r="AF39" s="49"/>
      <c r="AG39" s="49"/>
      <c r="AH39" s="49"/>
      <c r="AI39" s="49"/>
      <c r="AJ39" s="49"/>
      <c r="AK39" s="49"/>
      <c r="AL39" s="49"/>
      <c r="AM39" s="71"/>
      <c r="AN39" s="71"/>
      <c r="AO39" s="71"/>
      <c r="AP39" s="71"/>
      <c r="AQ39" s="71"/>
      <c r="AR39" s="71"/>
      <c r="AS39" s="71"/>
    </row>
    <row r="40" spans="1:45"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2">
        <f t="shared" si="10"/>
        <v>38</v>
      </c>
      <c r="AB40" s="53">
        <f t="shared" si="2"/>
        <v>67</v>
      </c>
      <c r="AC40" s="53">
        <f t="shared" si="3"/>
        <v>105</v>
      </c>
      <c r="AD40" s="53">
        <f t="shared" si="4"/>
        <v>10</v>
      </c>
      <c r="AE40" s="54">
        <f t="shared" si="9"/>
        <v>87.5</v>
      </c>
      <c r="AF40" s="49"/>
      <c r="AG40" s="49"/>
      <c r="AH40" s="49"/>
      <c r="AI40" s="49"/>
      <c r="AJ40" s="49"/>
      <c r="AK40" s="49"/>
      <c r="AL40" s="49"/>
      <c r="AM40" s="71"/>
      <c r="AN40" s="71"/>
      <c r="AO40" s="71"/>
      <c r="AP40" s="71"/>
      <c r="AQ40" s="71"/>
      <c r="AR40" s="71"/>
      <c r="AS40" s="71"/>
    </row>
    <row r="41" spans="1:45"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2">
        <f t="shared" si="10"/>
        <v>39</v>
      </c>
      <c r="AB41" s="53">
        <f t="shared" si="2"/>
        <v>68.5</v>
      </c>
      <c r="AC41" s="53">
        <f t="shared" si="3"/>
        <v>102.5</v>
      </c>
      <c r="AD41" s="53">
        <f t="shared" si="4"/>
        <v>5</v>
      </c>
      <c r="AE41" s="54">
        <f t="shared" si="9"/>
        <v>87.5</v>
      </c>
      <c r="AF41" s="49"/>
      <c r="AG41" s="49"/>
      <c r="AH41" s="49"/>
      <c r="AI41" s="49"/>
      <c r="AJ41" s="49"/>
      <c r="AK41" s="49"/>
      <c r="AL41" s="49"/>
      <c r="AM41" s="71"/>
      <c r="AN41" s="71"/>
      <c r="AO41" s="71"/>
      <c r="AP41" s="71"/>
      <c r="AQ41" s="71"/>
      <c r="AR41" s="71"/>
      <c r="AS41" s="71"/>
    </row>
    <row r="42" spans="1:45"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2">
        <f t="shared" si="10"/>
        <v>40</v>
      </c>
      <c r="AB42" s="53">
        <f t="shared" si="2"/>
        <v>70</v>
      </c>
      <c r="AC42" s="53">
        <f t="shared" si="3"/>
        <v>100</v>
      </c>
      <c r="AD42" s="53">
        <f t="shared" si="4"/>
        <v>0</v>
      </c>
      <c r="AE42" s="54">
        <f t="shared" si="9"/>
        <v>87.5</v>
      </c>
      <c r="AF42" s="49"/>
      <c r="AG42" s="49"/>
      <c r="AH42" s="49"/>
      <c r="AI42" s="49"/>
      <c r="AJ42" s="49"/>
      <c r="AK42" s="49"/>
      <c r="AL42" s="49"/>
      <c r="AM42" s="71"/>
      <c r="AN42" s="71"/>
      <c r="AO42" s="71"/>
      <c r="AP42" s="71"/>
      <c r="AQ42" s="71"/>
      <c r="AR42" s="71"/>
      <c r="AS42" s="71"/>
    </row>
    <row r="43" spans="1:45"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2">
        <f t="shared" si="10"/>
        <v>41</v>
      </c>
      <c r="AB43" s="53">
        <f t="shared" si="2"/>
        <v>71.5</v>
      </c>
      <c r="AC43" s="53">
        <f t="shared" si="3"/>
        <v>97.5</v>
      </c>
      <c r="AD43" s="53">
        <f t="shared" si="4"/>
        <v>-5</v>
      </c>
      <c r="AE43" s="54">
        <f t="shared" si="9"/>
        <v>87.5</v>
      </c>
      <c r="AF43" s="49"/>
      <c r="AG43" s="49"/>
      <c r="AH43" s="49"/>
      <c r="AI43" s="49"/>
      <c r="AJ43" s="49"/>
      <c r="AK43" s="49"/>
      <c r="AL43" s="49"/>
      <c r="AM43" s="71"/>
      <c r="AN43" s="71"/>
      <c r="AO43" s="71"/>
      <c r="AP43" s="71"/>
      <c r="AQ43" s="71"/>
      <c r="AR43" s="71"/>
      <c r="AS43" s="71"/>
    </row>
    <row r="44" spans="1:45"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2">
        <f t="shared" si="10"/>
        <v>42</v>
      </c>
      <c r="AB44" s="53">
        <f t="shared" si="2"/>
        <v>73</v>
      </c>
      <c r="AC44" s="53">
        <f t="shared" si="3"/>
        <v>95</v>
      </c>
      <c r="AD44" s="53">
        <f t="shared" si="4"/>
        <v>-10</v>
      </c>
      <c r="AE44" s="54">
        <f t="shared" si="9"/>
        <v>87.5</v>
      </c>
      <c r="AF44" s="49"/>
      <c r="AG44" s="49"/>
      <c r="AH44" s="49"/>
      <c r="AI44" s="49"/>
      <c r="AJ44" s="49"/>
      <c r="AK44" s="49"/>
      <c r="AL44" s="49"/>
      <c r="AM44" s="71"/>
      <c r="AN44" s="71"/>
      <c r="AO44" s="71"/>
      <c r="AP44" s="71"/>
      <c r="AQ44" s="71"/>
      <c r="AR44" s="71"/>
      <c r="AS44" s="71"/>
    </row>
    <row r="45" spans="1:45"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2">
        <f t="shared" si="10"/>
        <v>43</v>
      </c>
      <c r="AB45" s="53">
        <f t="shared" si="2"/>
        <v>74.5</v>
      </c>
      <c r="AC45" s="53">
        <f t="shared" si="3"/>
        <v>92.5</v>
      </c>
      <c r="AD45" s="53">
        <f t="shared" si="4"/>
        <v>-15</v>
      </c>
      <c r="AE45" s="54">
        <f t="shared" si="9"/>
        <v>87.5</v>
      </c>
      <c r="AF45" s="49"/>
      <c r="AG45" s="49"/>
      <c r="AH45" s="49"/>
      <c r="AI45" s="49"/>
      <c r="AJ45" s="49"/>
      <c r="AK45" s="49"/>
      <c r="AL45" s="49"/>
      <c r="AM45" s="71"/>
      <c r="AN45" s="71"/>
      <c r="AO45" s="71"/>
      <c r="AP45" s="71"/>
      <c r="AQ45" s="71"/>
      <c r="AR45" s="71"/>
      <c r="AS45" s="71"/>
    </row>
    <row r="46" spans="1:45"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2">
        <f t="shared" si="10"/>
        <v>44</v>
      </c>
      <c r="AB46" s="53">
        <f t="shared" si="2"/>
        <v>76</v>
      </c>
      <c r="AC46" s="53">
        <f t="shared" si="3"/>
        <v>90</v>
      </c>
      <c r="AD46" s="53">
        <f t="shared" si="4"/>
        <v>-20</v>
      </c>
      <c r="AE46" s="54">
        <f t="shared" si="9"/>
        <v>87.5</v>
      </c>
      <c r="AF46" s="49"/>
      <c r="AG46" s="49"/>
      <c r="AH46" s="49"/>
      <c r="AI46" s="49"/>
      <c r="AJ46" s="49"/>
      <c r="AK46" s="49"/>
      <c r="AL46" s="49"/>
      <c r="AM46" s="71"/>
      <c r="AN46" s="71"/>
      <c r="AO46" s="71"/>
      <c r="AP46" s="71"/>
      <c r="AQ46" s="71"/>
      <c r="AR46" s="71"/>
      <c r="AS46" s="71"/>
    </row>
    <row r="47" spans="1:45"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2">
        <f t="shared" si="10"/>
        <v>45</v>
      </c>
      <c r="AB47" s="53">
        <f t="shared" si="2"/>
        <v>77.5</v>
      </c>
      <c r="AC47" s="53">
        <f t="shared" si="3"/>
        <v>87.5</v>
      </c>
      <c r="AD47" s="53">
        <f t="shared" si="4"/>
        <v>-25</v>
      </c>
      <c r="AE47" s="54">
        <f t="shared" si="9"/>
        <v>87.5</v>
      </c>
      <c r="AF47" s="49"/>
      <c r="AG47" s="49"/>
      <c r="AH47" s="49"/>
      <c r="AI47" s="49"/>
      <c r="AJ47" s="49"/>
      <c r="AK47" s="49"/>
      <c r="AL47" s="49"/>
      <c r="AM47" s="71"/>
      <c r="AN47" s="71"/>
      <c r="AO47" s="71"/>
      <c r="AP47" s="71"/>
      <c r="AQ47" s="71"/>
      <c r="AR47" s="71"/>
      <c r="AS47" s="71"/>
    </row>
    <row r="48" spans="1:45"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2">
        <f t="shared" si="10"/>
        <v>46</v>
      </c>
      <c r="AB48" s="53">
        <f t="shared" si="2"/>
        <v>79</v>
      </c>
      <c r="AC48" s="53">
        <f t="shared" si="3"/>
        <v>85</v>
      </c>
      <c r="AD48" s="53">
        <f t="shared" si="4"/>
        <v>-30</v>
      </c>
      <c r="AE48" s="54">
        <f t="shared" si="9"/>
        <v>87.5</v>
      </c>
      <c r="AF48" s="49"/>
      <c r="AG48" s="49"/>
      <c r="AH48" s="49"/>
      <c r="AI48" s="49"/>
      <c r="AJ48" s="49"/>
      <c r="AK48" s="49"/>
      <c r="AL48" s="49"/>
      <c r="AM48" s="71"/>
      <c r="AN48" s="71"/>
      <c r="AO48" s="71"/>
      <c r="AP48" s="71"/>
      <c r="AQ48" s="71"/>
      <c r="AR48" s="71"/>
      <c r="AS48" s="71"/>
    </row>
    <row r="49" spans="1:45"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2">
        <f t="shared" si="10"/>
        <v>47</v>
      </c>
      <c r="AB49" s="53">
        <f t="shared" si="2"/>
        <v>80.5</v>
      </c>
      <c r="AC49" s="53">
        <f t="shared" si="3"/>
        <v>82.5</v>
      </c>
      <c r="AD49" s="53">
        <f t="shared" si="4"/>
        <v>-35</v>
      </c>
      <c r="AE49" s="54">
        <f t="shared" si="9"/>
        <v>87.5</v>
      </c>
      <c r="AF49" s="49"/>
      <c r="AG49" s="49"/>
      <c r="AH49" s="49"/>
      <c r="AI49" s="49"/>
      <c r="AJ49" s="49"/>
      <c r="AK49" s="49"/>
      <c r="AL49" s="49"/>
      <c r="AM49" s="71"/>
      <c r="AN49" s="71"/>
      <c r="AO49" s="71"/>
      <c r="AP49" s="71"/>
      <c r="AQ49" s="71"/>
      <c r="AR49" s="71"/>
      <c r="AS49" s="71"/>
    </row>
    <row r="50" spans="1:45" ht="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2">
        <f t="shared" si="10"/>
        <v>48</v>
      </c>
      <c r="AB50" s="53">
        <f t="shared" si="2"/>
        <v>82</v>
      </c>
      <c r="AC50" s="53">
        <f t="shared" si="3"/>
        <v>80</v>
      </c>
      <c r="AD50" s="53">
        <f t="shared" si="4"/>
        <v>-40</v>
      </c>
      <c r="AE50" s="54">
        <f t="shared" si="9"/>
        <v>87.5</v>
      </c>
      <c r="AF50" s="49"/>
      <c r="AG50" s="49"/>
      <c r="AH50" s="49"/>
      <c r="AI50" s="49"/>
      <c r="AJ50" s="49"/>
      <c r="AK50" s="49"/>
      <c r="AL50" s="49"/>
      <c r="AM50" s="71"/>
      <c r="AN50" s="71"/>
      <c r="AO50" s="71"/>
      <c r="AP50" s="71"/>
      <c r="AQ50" s="71"/>
      <c r="AR50" s="71"/>
      <c r="AS50" s="71"/>
    </row>
    <row r="51" spans="1:45" ht="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2">
        <f t="shared" si="10"/>
        <v>49</v>
      </c>
      <c r="AB51" s="53">
        <f t="shared" si="2"/>
        <v>83.5</v>
      </c>
      <c r="AC51" s="53">
        <f t="shared" si="3"/>
        <v>77.5</v>
      </c>
      <c r="AD51" s="53">
        <f t="shared" si="4"/>
        <v>-45</v>
      </c>
      <c r="AE51" s="54">
        <f t="shared" si="9"/>
        <v>87.5</v>
      </c>
      <c r="AF51" s="49"/>
      <c r="AG51" s="49"/>
      <c r="AH51" s="49"/>
      <c r="AI51" s="49"/>
      <c r="AJ51" s="49"/>
      <c r="AK51" s="49"/>
      <c r="AL51" s="49"/>
      <c r="AM51" s="71"/>
      <c r="AN51" s="71"/>
      <c r="AO51" s="71"/>
      <c r="AP51" s="71"/>
      <c r="AQ51" s="71"/>
      <c r="AR51" s="71"/>
      <c r="AS51" s="71"/>
    </row>
    <row r="52" spans="1:45" ht="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2">
        <f t="shared" si="10"/>
        <v>50</v>
      </c>
      <c r="AB52" s="53">
        <f t="shared" si="2"/>
        <v>85</v>
      </c>
      <c r="AC52" s="53">
        <f t="shared" si="3"/>
        <v>75</v>
      </c>
      <c r="AD52" s="53">
        <f t="shared" si="4"/>
        <v>-50</v>
      </c>
      <c r="AE52" s="54">
        <f t="shared" si="9"/>
        <v>87.5</v>
      </c>
      <c r="AF52" s="49"/>
      <c r="AG52" s="49"/>
      <c r="AH52" s="49"/>
      <c r="AI52" s="49"/>
      <c r="AJ52" s="49"/>
      <c r="AK52" s="49"/>
      <c r="AL52" s="49"/>
      <c r="AM52" s="71"/>
      <c r="AN52" s="71"/>
      <c r="AO52" s="71"/>
      <c r="AP52" s="71"/>
      <c r="AQ52" s="71"/>
      <c r="AR52" s="71"/>
      <c r="AS52" s="71"/>
    </row>
    <row r="53" spans="1:45"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52">
        <f aca="true" t="shared" si="11" ref="AA53:AA82">AA52+1</f>
        <v>51</v>
      </c>
      <c r="AB53" s="53">
        <f t="shared" si="2"/>
        <v>86.5</v>
      </c>
      <c r="AC53" s="53">
        <f t="shared" si="3"/>
        <v>72.5</v>
      </c>
      <c r="AD53" s="53">
        <f t="shared" si="4"/>
        <v>-55</v>
      </c>
      <c r="AE53" s="54"/>
      <c r="AF53" s="49"/>
      <c r="AG53" s="49"/>
      <c r="AH53" s="49"/>
      <c r="AI53" s="49"/>
      <c r="AJ53" s="49"/>
      <c r="AK53" s="49"/>
      <c r="AL53" s="49"/>
      <c r="AM53" s="71"/>
      <c r="AN53" s="71"/>
      <c r="AO53" s="71"/>
      <c r="AP53" s="71"/>
      <c r="AQ53" s="71"/>
      <c r="AR53" s="71"/>
      <c r="AS53" s="71"/>
    </row>
    <row r="54" spans="1:45"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52">
        <f t="shared" si="11"/>
        <v>52</v>
      </c>
      <c r="AB54" s="53">
        <f t="shared" si="2"/>
        <v>88</v>
      </c>
      <c r="AC54" s="53">
        <f t="shared" si="3"/>
        <v>70</v>
      </c>
      <c r="AD54" s="53">
        <f t="shared" si="4"/>
        <v>-60</v>
      </c>
      <c r="AE54" s="54"/>
      <c r="AF54" s="49"/>
      <c r="AG54" s="49"/>
      <c r="AH54" s="49"/>
      <c r="AI54" s="49"/>
      <c r="AJ54" s="49"/>
      <c r="AK54" s="49"/>
      <c r="AL54" s="49"/>
      <c r="AM54" s="71"/>
      <c r="AN54" s="71"/>
      <c r="AO54" s="71"/>
      <c r="AP54" s="71"/>
      <c r="AQ54" s="71"/>
      <c r="AR54" s="71"/>
      <c r="AS54" s="71"/>
    </row>
    <row r="55" spans="1:45"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52">
        <f t="shared" si="11"/>
        <v>53</v>
      </c>
      <c r="AB55" s="53">
        <f t="shared" si="2"/>
        <v>89.5</v>
      </c>
      <c r="AC55" s="53">
        <f t="shared" si="3"/>
        <v>67.5</v>
      </c>
      <c r="AD55" s="53">
        <f t="shared" si="4"/>
        <v>-65</v>
      </c>
      <c r="AE55" s="54"/>
      <c r="AF55" s="49"/>
      <c r="AG55" s="49"/>
      <c r="AH55" s="49"/>
      <c r="AI55" s="49"/>
      <c r="AJ55" s="49"/>
      <c r="AK55" s="49"/>
      <c r="AL55" s="49"/>
      <c r="AM55" s="71"/>
      <c r="AN55" s="71"/>
      <c r="AO55" s="71"/>
      <c r="AP55" s="71"/>
      <c r="AQ55" s="71"/>
      <c r="AR55" s="71"/>
      <c r="AS55" s="71"/>
    </row>
    <row r="56" spans="1:45"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52">
        <f t="shared" si="11"/>
        <v>54</v>
      </c>
      <c r="AB56" s="53">
        <f t="shared" si="2"/>
        <v>91</v>
      </c>
      <c r="AC56" s="53">
        <f t="shared" si="3"/>
        <v>65</v>
      </c>
      <c r="AD56" s="53">
        <f t="shared" si="4"/>
        <v>-70</v>
      </c>
      <c r="AE56" s="54"/>
      <c r="AF56" s="49"/>
      <c r="AG56" s="49"/>
      <c r="AH56" s="49"/>
      <c r="AI56" s="49"/>
      <c r="AJ56" s="49"/>
      <c r="AK56" s="49"/>
      <c r="AL56" s="49"/>
      <c r="AM56" s="71"/>
      <c r="AN56" s="71"/>
      <c r="AO56" s="71"/>
      <c r="AP56" s="71"/>
      <c r="AQ56" s="71"/>
      <c r="AR56" s="71"/>
      <c r="AS56" s="71"/>
    </row>
    <row r="57" spans="1:45"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52">
        <f t="shared" si="11"/>
        <v>55</v>
      </c>
      <c r="AB57" s="53">
        <f t="shared" si="2"/>
        <v>92.5</v>
      </c>
      <c r="AC57" s="53">
        <f t="shared" si="3"/>
        <v>62.5</v>
      </c>
      <c r="AD57" s="53">
        <f t="shared" si="4"/>
        <v>-75</v>
      </c>
      <c r="AE57" s="54"/>
      <c r="AF57" s="49"/>
      <c r="AG57" s="49"/>
      <c r="AH57" s="49"/>
      <c r="AI57" s="49"/>
      <c r="AJ57" s="49"/>
      <c r="AK57" s="49"/>
      <c r="AL57" s="49"/>
      <c r="AM57" s="71"/>
      <c r="AN57" s="71"/>
      <c r="AO57" s="71"/>
      <c r="AP57" s="71"/>
      <c r="AQ57" s="71"/>
      <c r="AR57" s="71"/>
      <c r="AS57" s="71"/>
    </row>
    <row r="58" spans="1:45"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52">
        <f t="shared" si="11"/>
        <v>56</v>
      </c>
      <c r="AB58" s="53">
        <f t="shared" si="2"/>
        <v>94</v>
      </c>
      <c r="AC58" s="53">
        <f t="shared" si="3"/>
        <v>60</v>
      </c>
      <c r="AD58" s="53">
        <f t="shared" si="4"/>
        <v>-80</v>
      </c>
      <c r="AE58" s="54"/>
      <c r="AF58" s="49"/>
      <c r="AG58" s="49"/>
      <c r="AH58" s="49"/>
      <c r="AI58" s="49"/>
      <c r="AJ58" s="49"/>
      <c r="AK58" s="49"/>
      <c r="AL58" s="49"/>
      <c r="AM58" s="71"/>
      <c r="AN58" s="71"/>
      <c r="AO58" s="71"/>
      <c r="AP58" s="71"/>
      <c r="AQ58" s="71"/>
      <c r="AR58" s="71"/>
      <c r="AS58" s="71"/>
    </row>
    <row r="59" spans="1:45"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52">
        <f t="shared" si="11"/>
        <v>57</v>
      </c>
      <c r="AB59" s="53">
        <f t="shared" si="2"/>
        <v>95.5</v>
      </c>
      <c r="AC59" s="53">
        <f t="shared" si="3"/>
        <v>57.5</v>
      </c>
      <c r="AD59" s="53">
        <f t="shared" si="4"/>
        <v>-85</v>
      </c>
      <c r="AE59" s="54"/>
      <c r="AF59" s="49"/>
      <c r="AG59" s="49"/>
      <c r="AH59" s="49"/>
      <c r="AI59" s="49"/>
      <c r="AJ59" s="49"/>
      <c r="AK59" s="49"/>
      <c r="AL59" s="49"/>
      <c r="AM59" s="71"/>
      <c r="AN59" s="71"/>
      <c r="AO59" s="71"/>
      <c r="AP59" s="71"/>
      <c r="AQ59" s="71"/>
      <c r="AR59" s="71"/>
      <c r="AS59" s="71"/>
    </row>
    <row r="60" spans="1:45" ht="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52">
        <f t="shared" si="11"/>
        <v>58</v>
      </c>
      <c r="AB60" s="53">
        <f t="shared" si="2"/>
        <v>97</v>
      </c>
      <c r="AC60" s="53">
        <f t="shared" si="3"/>
        <v>55</v>
      </c>
      <c r="AD60" s="53">
        <f t="shared" si="4"/>
        <v>-90</v>
      </c>
      <c r="AE60" s="54"/>
      <c r="AF60" s="49"/>
      <c r="AG60" s="49"/>
      <c r="AH60" s="49"/>
      <c r="AI60" s="49"/>
      <c r="AJ60" s="49"/>
      <c r="AK60" s="49"/>
      <c r="AL60" s="49"/>
      <c r="AM60" s="71"/>
      <c r="AN60" s="71"/>
      <c r="AO60" s="71"/>
      <c r="AP60" s="71"/>
      <c r="AQ60" s="71"/>
      <c r="AR60" s="71"/>
      <c r="AS60" s="71"/>
    </row>
    <row r="61" spans="1:45" ht="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52">
        <f t="shared" si="11"/>
        <v>59</v>
      </c>
      <c r="AB61" s="53">
        <f t="shared" si="2"/>
        <v>98.5</v>
      </c>
      <c r="AC61" s="53">
        <f t="shared" si="3"/>
        <v>52.5</v>
      </c>
      <c r="AD61" s="53">
        <f t="shared" si="4"/>
        <v>-95</v>
      </c>
      <c r="AE61" s="54"/>
      <c r="AF61" s="49"/>
      <c r="AG61" s="49"/>
      <c r="AH61" s="49"/>
      <c r="AI61" s="49"/>
      <c r="AJ61" s="49"/>
      <c r="AK61" s="49"/>
      <c r="AL61" s="49"/>
      <c r="AM61" s="71"/>
      <c r="AN61" s="71"/>
      <c r="AO61" s="71"/>
      <c r="AP61" s="71"/>
      <c r="AQ61" s="71"/>
      <c r="AR61" s="71"/>
      <c r="AS61" s="71"/>
    </row>
    <row r="62" spans="1:45" ht="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52">
        <f t="shared" si="11"/>
        <v>60</v>
      </c>
      <c r="AB62" s="53">
        <f t="shared" si="2"/>
        <v>100</v>
      </c>
      <c r="AC62" s="53">
        <f t="shared" si="3"/>
        <v>50</v>
      </c>
      <c r="AD62" s="53">
        <f t="shared" si="4"/>
        <v>-100</v>
      </c>
      <c r="AE62" s="54"/>
      <c r="AF62" s="49"/>
      <c r="AG62" s="49"/>
      <c r="AH62" s="49"/>
      <c r="AI62" s="49"/>
      <c r="AJ62" s="49"/>
      <c r="AK62" s="49"/>
      <c r="AL62" s="49"/>
      <c r="AM62" s="71"/>
      <c r="AN62" s="71"/>
      <c r="AO62" s="71"/>
      <c r="AP62" s="71"/>
      <c r="AQ62" s="71"/>
      <c r="AR62" s="71"/>
      <c r="AS62" s="71"/>
    </row>
    <row r="63" spans="1:45" ht="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52">
        <f t="shared" si="11"/>
        <v>61</v>
      </c>
      <c r="AB63" s="53">
        <f t="shared" si="2"/>
        <v>101.5</v>
      </c>
      <c r="AC63" s="53">
        <f t="shared" si="3"/>
        <v>47.5</v>
      </c>
      <c r="AD63" s="53">
        <f t="shared" si="4"/>
        <v>-105</v>
      </c>
      <c r="AE63" s="54"/>
      <c r="AF63" s="49"/>
      <c r="AG63" s="49"/>
      <c r="AH63" s="49"/>
      <c r="AI63" s="49"/>
      <c r="AJ63" s="49"/>
      <c r="AK63" s="49"/>
      <c r="AL63" s="49"/>
      <c r="AM63" s="71"/>
      <c r="AN63" s="71"/>
      <c r="AO63" s="71"/>
      <c r="AP63" s="71"/>
      <c r="AQ63" s="71"/>
      <c r="AR63" s="71"/>
      <c r="AS63" s="71"/>
    </row>
    <row r="64" spans="1:45" ht="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52">
        <f t="shared" si="11"/>
        <v>62</v>
      </c>
      <c r="AB64" s="53">
        <f t="shared" si="2"/>
        <v>103</v>
      </c>
      <c r="AC64" s="53">
        <f t="shared" si="3"/>
        <v>45</v>
      </c>
      <c r="AD64" s="53">
        <f t="shared" si="4"/>
        <v>-110</v>
      </c>
      <c r="AE64" s="54"/>
      <c r="AF64" s="49"/>
      <c r="AG64" s="49"/>
      <c r="AH64" s="49"/>
      <c r="AI64" s="49"/>
      <c r="AJ64" s="49"/>
      <c r="AK64" s="49"/>
      <c r="AL64" s="49"/>
      <c r="AM64" s="71"/>
      <c r="AN64" s="71"/>
      <c r="AO64" s="71"/>
      <c r="AP64" s="71"/>
      <c r="AQ64" s="71"/>
      <c r="AR64" s="71"/>
      <c r="AS64" s="71"/>
    </row>
    <row r="65" spans="1:45" ht="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52">
        <f t="shared" si="11"/>
        <v>63</v>
      </c>
      <c r="AB65" s="53">
        <f t="shared" si="2"/>
        <v>104.5</v>
      </c>
      <c r="AC65" s="53">
        <f t="shared" si="3"/>
        <v>42.5</v>
      </c>
      <c r="AD65" s="53">
        <f t="shared" si="4"/>
        <v>-115</v>
      </c>
      <c r="AE65" s="54"/>
      <c r="AF65" s="49"/>
      <c r="AG65" s="49"/>
      <c r="AH65" s="49"/>
      <c r="AI65" s="49"/>
      <c r="AJ65" s="49"/>
      <c r="AK65" s="49"/>
      <c r="AL65" s="49"/>
      <c r="AM65" s="71"/>
      <c r="AN65" s="71"/>
      <c r="AO65" s="71"/>
      <c r="AP65" s="71"/>
      <c r="AQ65" s="71"/>
      <c r="AR65" s="71"/>
      <c r="AS65" s="71"/>
    </row>
    <row r="66" spans="1:45" ht="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52">
        <f t="shared" si="11"/>
        <v>64</v>
      </c>
      <c r="AB66" s="53">
        <f t="shared" si="2"/>
        <v>106</v>
      </c>
      <c r="AC66" s="53">
        <f t="shared" si="3"/>
        <v>40</v>
      </c>
      <c r="AD66" s="53">
        <f t="shared" si="4"/>
        <v>-120</v>
      </c>
      <c r="AE66" s="54"/>
      <c r="AF66" s="49"/>
      <c r="AG66" s="49"/>
      <c r="AH66" s="49"/>
      <c r="AI66" s="49"/>
      <c r="AJ66" s="49"/>
      <c r="AK66" s="49"/>
      <c r="AL66" s="49"/>
      <c r="AM66" s="71"/>
      <c r="AN66" s="71"/>
      <c r="AO66" s="71"/>
      <c r="AP66" s="71"/>
      <c r="AQ66" s="71"/>
      <c r="AR66" s="71"/>
      <c r="AS66" s="71"/>
    </row>
    <row r="67" spans="1:45"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52">
        <f t="shared" si="11"/>
        <v>65</v>
      </c>
      <c r="AB67" s="53">
        <f aca="true" t="shared" si="12" ref="AB67:AB82">10+1.5*AA67</f>
        <v>107.5</v>
      </c>
      <c r="AC67" s="53">
        <f aca="true" t="shared" si="13" ref="AC67:AC82">200-2.5*AA67</f>
        <v>37.5</v>
      </c>
      <c r="AD67" s="53">
        <f aca="true" t="shared" si="14" ref="AD67:AD82">200-5*AA67</f>
        <v>-125</v>
      </c>
      <c r="AE67" s="54"/>
      <c r="AF67" s="49"/>
      <c r="AG67" s="49"/>
      <c r="AH67" s="49"/>
      <c r="AI67" s="49"/>
      <c r="AJ67" s="49"/>
      <c r="AK67" s="49"/>
      <c r="AL67" s="49"/>
      <c r="AM67" s="71"/>
      <c r="AN67" s="71"/>
      <c r="AO67" s="71"/>
      <c r="AP67" s="71"/>
      <c r="AQ67" s="71"/>
      <c r="AR67" s="71"/>
      <c r="AS67" s="71"/>
    </row>
    <row r="68" spans="1:45"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52">
        <f t="shared" si="11"/>
        <v>66</v>
      </c>
      <c r="AB68" s="53">
        <f t="shared" si="12"/>
        <v>109</v>
      </c>
      <c r="AC68" s="53">
        <f t="shared" si="13"/>
        <v>35</v>
      </c>
      <c r="AD68" s="53">
        <f t="shared" si="14"/>
        <v>-130</v>
      </c>
      <c r="AE68" s="54"/>
      <c r="AF68" s="49"/>
      <c r="AG68" s="49"/>
      <c r="AH68" s="49"/>
      <c r="AI68" s="49"/>
      <c r="AJ68" s="49"/>
      <c r="AK68" s="49"/>
      <c r="AL68" s="49"/>
      <c r="AM68" s="71"/>
      <c r="AN68" s="71"/>
      <c r="AO68" s="71"/>
      <c r="AP68" s="71"/>
      <c r="AQ68" s="71"/>
      <c r="AR68" s="71"/>
      <c r="AS68" s="71"/>
    </row>
    <row r="69" spans="1:45"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52">
        <f t="shared" si="11"/>
        <v>67</v>
      </c>
      <c r="AB69" s="53">
        <f t="shared" si="12"/>
        <v>110.5</v>
      </c>
      <c r="AC69" s="53">
        <f t="shared" si="13"/>
        <v>32.5</v>
      </c>
      <c r="AD69" s="53">
        <f t="shared" si="14"/>
        <v>-135</v>
      </c>
      <c r="AE69" s="54"/>
      <c r="AF69" s="49"/>
      <c r="AG69" s="49"/>
      <c r="AH69" s="49"/>
      <c r="AI69" s="49"/>
      <c r="AJ69" s="49"/>
      <c r="AK69" s="49"/>
      <c r="AL69" s="49"/>
      <c r="AM69" s="71"/>
      <c r="AN69" s="71"/>
      <c r="AO69" s="71"/>
      <c r="AP69" s="71"/>
      <c r="AQ69" s="71"/>
      <c r="AR69" s="71"/>
      <c r="AS69" s="71"/>
    </row>
    <row r="70" spans="1:45"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52">
        <f t="shared" si="11"/>
        <v>68</v>
      </c>
      <c r="AB70" s="53">
        <f t="shared" si="12"/>
        <v>112</v>
      </c>
      <c r="AC70" s="53">
        <f t="shared" si="13"/>
        <v>30</v>
      </c>
      <c r="AD70" s="53">
        <f t="shared" si="14"/>
        <v>-140</v>
      </c>
      <c r="AE70" s="54"/>
      <c r="AF70" s="49"/>
      <c r="AG70" s="49"/>
      <c r="AH70" s="49"/>
      <c r="AI70" s="49"/>
      <c r="AJ70" s="49"/>
      <c r="AK70" s="49"/>
      <c r="AL70" s="49"/>
      <c r="AM70" s="71"/>
      <c r="AN70" s="71"/>
      <c r="AO70" s="71"/>
      <c r="AP70" s="71"/>
      <c r="AQ70" s="71"/>
      <c r="AR70" s="71"/>
      <c r="AS70" s="71"/>
    </row>
    <row r="71" spans="1:45"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52">
        <f t="shared" si="11"/>
        <v>69</v>
      </c>
      <c r="AB71" s="53">
        <f t="shared" si="12"/>
        <v>113.5</v>
      </c>
      <c r="AC71" s="53">
        <f t="shared" si="13"/>
        <v>27.5</v>
      </c>
      <c r="AD71" s="53">
        <f t="shared" si="14"/>
        <v>-145</v>
      </c>
      <c r="AE71" s="54"/>
      <c r="AF71" s="49"/>
      <c r="AG71" s="49"/>
      <c r="AH71" s="49"/>
      <c r="AI71" s="49"/>
      <c r="AJ71" s="49"/>
      <c r="AK71" s="49"/>
      <c r="AL71" s="49"/>
      <c r="AM71" s="71"/>
      <c r="AN71" s="71"/>
      <c r="AO71" s="71"/>
      <c r="AP71" s="71"/>
      <c r="AQ71" s="71"/>
      <c r="AR71" s="71"/>
      <c r="AS71" s="71"/>
    </row>
    <row r="72" spans="1:45"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52">
        <f t="shared" si="11"/>
        <v>70</v>
      </c>
      <c r="AB72" s="53">
        <f t="shared" si="12"/>
        <v>115</v>
      </c>
      <c r="AC72" s="53">
        <f t="shared" si="13"/>
        <v>25</v>
      </c>
      <c r="AD72" s="53">
        <f t="shared" si="14"/>
        <v>-150</v>
      </c>
      <c r="AE72" s="54"/>
      <c r="AF72" s="49"/>
      <c r="AG72" s="49"/>
      <c r="AH72" s="49"/>
      <c r="AI72" s="49"/>
      <c r="AJ72" s="49"/>
      <c r="AK72" s="49"/>
      <c r="AL72" s="49"/>
      <c r="AM72" s="71"/>
      <c r="AN72" s="71"/>
      <c r="AO72" s="71"/>
      <c r="AP72" s="71"/>
      <c r="AQ72" s="71"/>
      <c r="AR72" s="71"/>
      <c r="AS72" s="71"/>
    </row>
    <row r="73" spans="1:45"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52">
        <f t="shared" si="11"/>
        <v>71</v>
      </c>
      <c r="AB73" s="53">
        <f t="shared" si="12"/>
        <v>116.5</v>
      </c>
      <c r="AC73" s="53">
        <f t="shared" si="13"/>
        <v>22.5</v>
      </c>
      <c r="AD73" s="53">
        <f t="shared" si="14"/>
        <v>-155</v>
      </c>
      <c r="AE73" s="54"/>
      <c r="AF73" s="49"/>
      <c r="AG73" s="49"/>
      <c r="AH73" s="49"/>
      <c r="AI73" s="49"/>
      <c r="AJ73" s="49"/>
      <c r="AK73" s="49"/>
      <c r="AL73" s="49"/>
      <c r="AM73" s="71"/>
      <c r="AN73" s="71"/>
      <c r="AO73" s="71"/>
      <c r="AP73" s="71"/>
      <c r="AQ73" s="71"/>
      <c r="AR73" s="71"/>
      <c r="AS73" s="71"/>
    </row>
    <row r="74" spans="1:45"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52">
        <f t="shared" si="11"/>
        <v>72</v>
      </c>
      <c r="AB74" s="53">
        <f t="shared" si="12"/>
        <v>118</v>
      </c>
      <c r="AC74" s="53">
        <f t="shared" si="13"/>
        <v>20</v>
      </c>
      <c r="AD74" s="53">
        <f t="shared" si="14"/>
        <v>-160</v>
      </c>
      <c r="AE74" s="54"/>
      <c r="AF74" s="49"/>
      <c r="AG74" s="49"/>
      <c r="AH74" s="49"/>
      <c r="AI74" s="49"/>
      <c r="AJ74" s="49"/>
      <c r="AK74" s="49"/>
      <c r="AL74" s="49"/>
      <c r="AM74" s="71"/>
      <c r="AN74" s="71"/>
      <c r="AO74" s="71"/>
      <c r="AP74" s="71"/>
      <c r="AQ74" s="71"/>
      <c r="AR74" s="71"/>
      <c r="AS74" s="71"/>
    </row>
    <row r="75" spans="1:45"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52">
        <f t="shared" si="11"/>
        <v>73</v>
      </c>
      <c r="AB75" s="53">
        <f t="shared" si="12"/>
        <v>119.5</v>
      </c>
      <c r="AC75" s="53">
        <f t="shared" si="13"/>
        <v>17.5</v>
      </c>
      <c r="AD75" s="53">
        <f t="shared" si="14"/>
        <v>-165</v>
      </c>
      <c r="AE75" s="54"/>
      <c r="AF75" s="49"/>
      <c r="AG75" s="49"/>
      <c r="AH75" s="49"/>
      <c r="AI75" s="49"/>
      <c r="AJ75" s="49"/>
      <c r="AK75" s="49"/>
      <c r="AL75" s="49"/>
      <c r="AM75" s="71"/>
      <c r="AN75" s="71"/>
      <c r="AO75" s="71"/>
      <c r="AP75" s="71"/>
      <c r="AQ75" s="71"/>
      <c r="AR75" s="71"/>
      <c r="AS75" s="71"/>
    </row>
    <row r="76" spans="1:45"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52">
        <f t="shared" si="11"/>
        <v>74</v>
      </c>
      <c r="AB76" s="53">
        <f t="shared" si="12"/>
        <v>121</v>
      </c>
      <c r="AC76" s="53">
        <f t="shared" si="13"/>
        <v>15</v>
      </c>
      <c r="AD76" s="53">
        <f t="shared" si="14"/>
        <v>-170</v>
      </c>
      <c r="AE76" s="54"/>
      <c r="AF76" s="49"/>
      <c r="AG76" s="49"/>
      <c r="AH76" s="49"/>
      <c r="AI76" s="49"/>
      <c r="AJ76" s="49"/>
      <c r="AK76" s="49"/>
      <c r="AL76" s="49"/>
      <c r="AM76" s="71"/>
      <c r="AN76" s="71"/>
      <c r="AO76" s="71"/>
      <c r="AP76" s="71"/>
      <c r="AQ76" s="71"/>
      <c r="AR76" s="71"/>
      <c r="AS76" s="71"/>
    </row>
    <row r="77" spans="1:45" ht="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3">
        <f t="shared" si="11"/>
        <v>75</v>
      </c>
      <c r="AB77" s="74">
        <f t="shared" si="12"/>
        <v>122.5</v>
      </c>
      <c r="AC77" s="74">
        <f t="shared" si="13"/>
        <v>12.5</v>
      </c>
      <c r="AD77" s="74">
        <f t="shared" si="14"/>
        <v>-175</v>
      </c>
      <c r="AE77" s="75"/>
      <c r="AF77" s="71"/>
      <c r="AG77" s="71"/>
      <c r="AH77" s="71"/>
      <c r="AI77" s="71"/>
      <c r="AJ77" s="71"/>
      <c r="AK77" s="71"/>
      <c r="AL77" s="71"/>
      <c r="AM77" s="71"/>
      <c r="AN77" s="71"/>
      <c r="AO77" s="71"/>
      <c r="AP77" s="71"/>
      <c r="AQ77" s="71"/>
      <c r="AR77" s="71"/>
      <c r="AS77" s="71"/>
    </row>
    <row r="78" spans="1:45" ht="1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3">
        <f t="shared" si="11"/>
        <v>76</v>
      </c>
      <c r="AB78" s="74">
        <f t="shared" si="12"/>
        <v>124</v>
      </c>
      <c r="AC78" s="74">
        <f t="shared" si="13"/>
        <v>10</v>
      </c>
      <c r="AD78" s="74">
        <f t="shared" si="14"/>
        <v>-180</v>
      </c>
      <c r="AE78" s="75"/>
      <c r="AF78" s="71"/>
      <c r="AG78" s="71"/>
      <c r="AH78" s="71"/>
      <c r="AI78" s="71"/>
      <c r="AJ78" s="71"/>
      <c r="AK78" s="71"/>
      <c r="AL78" s="71"/>
      <c r="AM78" s="71"/>
      <c r="AN78" s="71"/>
      <c r="AO78" s="71"/>
      <c r="AP78" s="71"/>
      <c r="AQ78" s="71"/>
      <c r="AR78" s="71"/>
      <c r="AS78" s="71"/>
    </row>
    <row r="79" spans="1:45" ht="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3">
        <f t="shared" si="11"/>
        <v>77</v>
      </c>
      <c r="AB79" s="74">
        <f t="shared" si="12"/>
        <v>125.5</v>
      </c>
      <c r="AC79" s="74">
        <f t="shared" si="13"/>
        <v>7.5</v>
      </c>
      <c r="AD79" s="74">
        <f t="shared" si="14"/>
        <v>-185</v>
      </c>
      <c r="AE79" s="75"/>
      <c r="AF79" s="71"/>
      <c r="AG79" s="71"/>
      <c r="AH79" s="71"/>
      <c r="AI79" s="71"/>
      <c r="AJ79" s="71"/>
      <c r="AK79" s="71"/>
      <c r="AL79" s="71"/>
      <c r="AM79" s="71"/>
      <c r="AN79" s="71"/>
      <c r="AO79" s="71"/>
      <c r="AP79" s="71"/>
      <c r="AQ79" s="71"/>
      <c r="AR79" s="71"/>
      <c r="AS79" s="71"/>
    </row>
    <row r="80" spans="1:45" ht="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3">
        <f t="shared" si="11"/>
        <v>78</v>
      </c>
      <c r="AB80" s="74">
        <f t="shared" si="12"/>
        <v>127</v>
      </c>
      <c r="AC80" s="74">
        <f t="shared" si="13"/>
        <v>5</v>
      </c>
      <c r="AD80" s="74">
        <f t="shared" si="14"/>
        <v>-190</v>
      </c>
      <c r="AE80" s="75"/>
      <c r="AF80" s="71"/>
      <c r="AG80" s="71"/>
      <c r="AH80" s="71"/>
      <c r="AI80" s="71"/>
      <c r="AJ80" s="71"/>
      <c r="AK80" s="71"/>
      <c r="AL80" s="71"/>
      <c r="AM80" s="71"/>
      <c r="AN80" s="71"/>
      <c r="AO80" s="71"/>
      <c r="AP80" s="71"/>
      <c r="AQ80" s="71"/>
      <c r="AR80" s="71"/>
      <c r="AS80" s="71"/>
    </row>
    <row r="81" spans="1:45" ht="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3">
        <f t="shared" si="11"/>
        <v>79</v>
      </c>
      <c r="AB81" s="74">
        <f t="shared" si="12"/>
        <v>128.5</v>
      </c>
      <c r="AC81" s="74">
        <f t="shared" si="13"/>
        <v>2.5</v>
      </c>
      <c r="AD81" s="74">
        <f t="shared" si="14"/>
        <v>-195</v>
      </c>
      <c r="AE81" s="75"/>
      <c r="AF81" s="71"/>
      <c r="AG81" s="71"/>
      <c r="AH81" s="71"/>
      <c r="AI81" s="71"/>
      <c r="AJ81" s="71"/>
      <c r="AK81" s="71"/>
      <c r="AL81" s="71"/>
      <c r="AM81" s="71"/>
      <c r="AN81" s="71"/>
      <c r="AO81" s="71"/>
      <c r="AP81" s="71"/>
      <c r="AQ81" s="71"/>
      <c r="AR81" s="71"/>
      <c r="AS81" s="71"/>
    </row>
    <row r="82" spans="1:45" ht="1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3">
        <f t="shared" si="11"/>
        <v>80</v>
      </c>
      <c r="AB82" s="74">
        <f t="shared" si="12"/>
        <v>130</v>
      </c>
      <c r="AC82" s="74">
        <f t="shared" si="13"/>
        <v>0</v>
      </c>
      <c r="AD82" s="74">
        <f t="shared" si="14"/>
        <v>-200</v>
      </c>
      <c r="AE82" s="75"/>
      <c r="AF82" s="71"/>
      <c r="AG82" s="71"/>
      <c r="AH82" s="71"/>
      <c r="AI82" s="71"/>
      <c r="AJ82" s="71"/>
      <c r="AK82" s="71"/>
      <c r="AL82" s="71"/>
      <c r="AM82" s="71"/>
      <c r="AN82" s="71"/>
      <c r="AO82" s="71"/>
      <c r="AP82" s="71"/>
      <c r="AQ82" s="71"/>
      <c r="AR82" s="71"/>
      <c r="AS82" s="71"/>
    </row>
    <row r="83" spans="1:45" ht="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row>
    <row r="84" spans="1:45" ht="1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row>
    <row r="85" spans="1:45" ht="1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1:45" ht="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1:45" ht="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1:45" ht="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1:45" ht="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1:45" ht="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1:45" ht="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1:45" ht="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1:45" ht="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1:45" ht="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1:45" ht="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1:45" ht="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1:45" ht="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1:45" ht="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1:45" ht="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row>
    <row r="100" spans="1:45" ht="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row>
    <row r="101" spans="1:45" ht="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row>
    <row r="102" spans="1:45" ht="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row>
    <row r="103" spans="1:45" ht="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1:45" ht="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1:45" ht="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1:45" ht="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1:45" ht="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1:45" ht="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1:45" ht="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1:45" ht="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1:45" ht="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1:45" ht="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1:45" ht="1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1:45" ht="1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1:45" ht="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1:45" ht="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1:45" ht="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1:45" ht="1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1:45" ht="1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row>
    <row r="120" spans="1:45" ht="1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row>
    <row r="121" spans="1:45" ht="1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row>
    <row r="122" spans="1:45" ht="1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row>
    <row r="123" spans="1:45" ht="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row>
    <row r="124" spans="1:45" ht="1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row>
    <row r="125" spans="1:45" ht="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row>
  </sheetData>
  <mergeCells count="2">
    <mergeCell ref="D11:E11"/>
    <mergeCell ref="D12:E12"/>
  </mergeCells>
  <printOptions/>
  <pageMargins left="0.75" right="0.75" top="1" bottom="1" header="0.5" footer="0.5"/>
  <pageSetup orientation="portrait" paperSize="9"/>
  <drawing r:id="rId2"/>
  <legacyDrawing r:id="rId1"/>
</worksheet>
</file>

<file path=xl/worksheets/sheet14.xml><?xml version="1.0" encoding="utf-8"?>
<worksheet xmlns="http://schemas.openxmlformats.org/spreadsheetml/2006/main" xmlns:r="http://schemas.openxmlformats.org/officeDocument/2006/relationships">
  <sheetPr codeName="Sheet13"/>
  <dimension ref="A1:AS125"/>
  <sheetViews>
    <sheetView workbookViewId="0" topLeftCell="A1">
      <selection activeCell="A13" activeCellId="1" sqref="A3:E12 A13:C20"/>
    </sheetView>
  </sheetViews>
  <sheetFormatPr defaultColWidth="9.140625" defaultRowHeight="15"/>
  <cols>
    <col min="29" max="30" width="9.140625" style="1" customWidth="1"/>
    <col min="32" max="32" width="9.57421875" style="0" bestFit="1" customWidth="1"/>
    <col min="33" max="33" width="14.7109375" style="0" bestFit="1" customWidth="1"/>
  </cols>
  <sheetData>
    <row r="1" spans="1:45" ht="15">
      <c r="A1" s="49"/>
      <c r="B1" s="49"/>
      <c r="C1" s="49"/>
      <c r="D1" s="49"/>
      <c r="E1" s="49"/>
      <c r="F1" s="49"/>
      <c r="G1" s="49"/>
      <c r="H1" s="49"/>
      <c r="I1" s="49"/>
      <c r="J1" s="49"/>
      <c r="K1" s="49"/>
      <c r="L1" s="49"/>
      <c r="M1" s="49"/>
      <c r="N1" s="49"/>
      <c r="O1" s="49"/>
      <c r="P1" s="49"/>
      <c r="Q1" s="49"/>
      <c r="R1" s="49"/>
      <c r="S1" s="49"/>
      <c r="T1" s="49"/>
      <c r="U1" s="49"/>
      <c r="V1" s="49"/>
      <c r="W1" s="49"/>
      <c r="X1" s="49"/>
      <c r="Y1" s="49"/>
      <c r="Z1" s="76"/>
      <c r="AA1" s="81" t="s">
        <v>35</v>
      </c>
      <c r="AB1" s="82" t="s">
        <v>2</v>
      </c>
      <c r="AC1" s="82" t="s">
        <v>36</v>
      </c>
      <c r="AD1" s="82" t="s">
        <v>38</v>
      </c>
      <c r="AE1" s="82" t="s">
        <v>66</v>
      </c>
      <c r="AF1" s="82" t="s">
        <v>90</v>
      </c>
      <c r="AG1" s="83" t="s">
        <v>91</v>
      </c>
      <c r="AH1" s="76"/>
      <c r="AI1" s="76"/>
      <c r="AJ1" s="76"/>
      <c r="AK1" s="76"/>
      <c r="AL1" s="76"/>
      <c r="AM1" s="76"/>
      <c r="AN1" s="76"/>
      <c r="AO1" s="76"/>
      <c r="AP1" s="76"/>
      <c r="AQ1" s="76"/>
      <c r="AR1" s="76"/>
      <c r="AS1" s="76"/>
    </row>
    <row r="2" spans="1:45" ht="15">
      <c r="A2" s="49"/>
      <c r="B2" s="49"/>
      <c r="C2" s="49"/>
      <c r="D2" s="49"/>
      <c r="E2" s="49"/>
      <c r="F2" s="49"/>
      <c r="G2" s="49"/>
      <c r="H2" s="49"/>
      <c r="I2" s="49"/>
      <c r="J2" s="49"/>
      <c r="K2" s="49"/>
      <c r="L2" s="49"/>
      <c r="M2" s="49"/>
      <c r="N2" s="49"/>
      <c r="O2" s="49"/>
      <c r="P2" s="49"/>
      <c r="Q2" s="49"/>
      <c r="R2" s="49"/>
      <c r="S2" s="49"/>
      <c r="T2" s="49"/>
      <c r="U2" s="49"/>
      <c r="V2" s="49"/>
      <c r="W2" s="49"/>
      <c r="X2" s="49"/>
      <c r="Y2" s="49"/>
      <c r="Z2" s="76"/>
      <c r="AA2" s="78">
        <v>0</v>
      </c>
      <c r="AB2" s="79">
        <f aca="true" t="shared" si="0" ref="AB2:AB33">10+1.5*AA2</f>
        <v>10</v>
      </c>
      <c r="AC2" s="79">
        <f>205-2.5*AA2</f>
        <v>205</v>
      </c>
      <c r="AD2" s="79">
        <f>205-5*AA2</f>
        <v>205</v>
      </c>
      <c r="AE2" s="79">
        <f aca="true" t="shared" si="1" ref="AE2:AE33">IF(AA2&lt;=C$15,C$14,-100000)</f>
        <v>130</v>
      </c>
      <c r="AF2" s="79">
        <f aca="true" t="shared" si="2" ref="AF2:AF33">IF(AA2=ROUND(C$17,0),C$19,-100000)</f>
        <v>-100000</v>
      </c>
      <c r="AG2" s="80">
        <f aca="true" t="shared" si="3" ref="AG2:AG33">IF(AA2&gt;=C$15,AC2,-100000)</f>
        <v>-100000</v>
      </c>
      <c r="AH2" s="76"/>
      <c r="AI2" s="76"/>
      <c r="AJ2" s="76"/>
      <c r="AK2" s="76"/>
      <c r="AL2" s="84" t="s">
        <v>49</v>
      </c>
      <c r="AM2" s="84"/>
      <c r="AN2" s="84"/>
      <c r="AO2" s="84">
        <f>0.25*40^2</f>
        <v>400</v>
      </c>
      <c r="AP2" s="76"/>
      <c r="AQ2" s="76"/>
      <c r="AR2" s="76"/>
      <c r="AS2" s="76"/>
    </row>
    <row r="3" spans="1:45" ht="15">
      <c r="A3" s="123"/>
      <c r="B3" s="123" t="s">
        <v>79</v>
      </c>
      <c r="C3" s="123" t="s">
        <v>81</v>
      </c>
      <c r="D3" s="151" t="s">
        <v>115</v>
      </c>
      <c r="E3" s="151"/>
      <c r="F3" s="49"/>
      <c r="G3" s="49"/>
      <c r="H3" s="49"/>
      <c r="I3" s="49"/>
      <c r="J3" s="49"/>
      <c r="K3" s="49"/>
      <c r="L3" s="49"/>
      <c r="M3" s="49"/>
      <c r="N3" s="49"/>
      <c r="O3" s="49"/>
      <c r="P3" s="49"/>
      <c r="Q3" s="49"/>
      <c r="R3" s="49"/>
      <c r="S3" s="49"/>
      <c r="T3" s="49"/>
      <c r="U3" s="49"/>
      <c r="V3" s="49"/>
      <c r="W3" s="49"/>
      <c r="X3" s="49"/>
      <c r="Y3" s="49"/>
      <c r="Z3" s="76"/>
      <c r="AA3" s="78">
        <f aca="true" t="shared" si="4" ref="AA3:AA34">AA2+1</f>
        <v>1</v>
      </c>
      <c r="AB3" s="79">
        <f t="shared" si="0"/>
        <v>11.5</v>
      </c>
      <c r="AC3" s="79">
        <f aca="true" t="shared" si="5" ref="AC3:AC66">205-2.5*AA3</f>
        <v>202.5</v>
      </c>
      <c r="AD3" s="79">
        <f aca="true" t="shared" si="6" ref="AD3:AD66">205-5*AA3</f>
        <v>200</v>
      </c>
      <c r="AE3" s="79">
        <f t="shared" si="1"/>
        <v>130</v>
      </c>
      <c r="AF3" s="79">
        <f t="shared" si="2"/>
        <v>-100000</v>
      </c>
      <c r="AG3" s="80">
        <f t="shared" si="3"/>
        <v>-100000</v>
      </c>
      <c r="AH3" s="76"/>
      <c r="AI3" s="76"/>
      <c r="AJ3" s="76"/>
      <c r="AK3" s="76"/>
      <c r="AL3" s="84" t="s">
        <v>48</v>
      </c>
      <c r="AM3" s="84"/>
      <c r="AN3" s="84"/>
      <c r="AO3" s="84"/>
      <c r="AP3" s="76"/>
      <c r="AQ3" s="76"/>
      <c r="AR3" s="76"/>
      <c r="AS3" s="76"/>
    </row>
    <row r="4" spans="1:45" ht="15">
      <c r="A4" s="124" t="s">
        <v>78</v>
      </c>
      <c r="B4" s="124" t="s">
        <v>80</v>
      </c>
      <c r="C4" s="124" t="s">
        <v>82</v>
      </c>
      <c r="D4" s="152" t="s">
        <v>116</v>
      </c>
      <c r="E4" s="152"/>
      <c r="F4" s="49"/>
      <c r="G4" s="49"/>
      <c r="H4" s="49"/>
      <c r="I4" s="49"/>
      <c r="J4" s="49"/>
      <c r="K4" s="49"/>
      <c r="L4" s="49"/>
      <c r="M4" s="49"/>
      <c r="N4" s="49"/>
      <c r="O4" s="49"/>
      <c r="P4" s="49"/>
      <c r="Q4" s="49"/>
      <c r="R4" s="49"/>
      <c r="S4" s="49"/>
      <c r="T4" s="49"/>
      <c r="U4" s="49"/>
      <c r="V4" s="49"/>
      <c r="W4" s="49"/>
      <c r="X4" s="49"/>
      <c r="Y4" s="49"/>
      <c r="Z4" s="76"/>
      <c r="AA4" s="78">
        <f t="shared" si="4"/>
        <v>2</v>
      </c>
      <c r="AB4" s="79">
        <f t="shared" si="0"/>
        <v>13</v>
      </c>
      <c r="AC4" s="79">
        <f t="shared" si="5"/>
        <v>200</v>
      </c>
      <c r="AD4" s="79">
        <f t="shared" si="6"/>
        <v>195</v>
      </c>
      <c r="AE4" s="79">
        <f t="shared" si="1"/>
        <v>130</v>
      </c>
      <c r="AF4" s="79">
        <f t="shared" si="2"/>
        <v>-100000</v>
      </c>
      <c r="AG4" s="80">
        <f t="shared" si="3"/>
        <v>-100000</v>
      </c>
      <c r="AH4" s="76"/>
      <c r="AI4" s="76"/>
      <c r="AJ4" s="76"/>
      <c r="AK4" s="76"/>
      <c r="AL4" s="84" t="s">
        <v>50</v>
      </c>
      <c r="AM4" s="84"/>
      <c r="AN4" s="84"/>
      <c r="AO4" s="84"/>
      <c r="AP4" s="76"/>
      <c r="AQ4" s="76"/>
      <c r="AR4" s="76"/>
      <c r="AS4" s="76"/>
    </row>
    <row r="5" spans="1:45" ht="15">
      <c r="A5" s="125">
        <v>10</v>
      </c>
      <c r="B5" s="155">
        <f>240-2.5*A5</f>
        <v>215</v>
      </c>
      <c r="C5" s="155">
        <f aca="true" t="shared" si="7" ref="C5:C12">10+1.5*A5</f>
        <v>25</v>
      </c>
      <c r="D5" s="125" t="str">
        <f aca="true" t="shared" si="8" ref="D5:D12">IF(B5&gt;=C5,"benefit of","loss of")</f>
        <v>benefit of</v>
      </c>
      <c r="E5" s="155">
        <f>ABS(B5-C5)</f>
        <v>190</v>
      </c>
      <c r="F5" s="49"/>
      <c r="G5" s="49"/>
      <c r="H5" s="49"/>
      <c r="I5" s="49"/>
      <c r="J5" s="49"/>
      <c r="K5" s="49"/>
      <c r="L5" s="49"/>
      <c r="M5" s="49"/>
      <c r="N5" s="49"/>
      <c r="O5" s="49"/>
      <c r="P5" s="49"/>
      <c r="Q5" s="49"/>
      <c r="R5" s="49"/>
      <c r="S5" s="49"/>
      <c r="T5" s="49"/>
      <c r="U5" s="49"/>
      <c r="V5" s="49"/>
      <c r="W5" s="49"/>
      <c r="X5" s="49"/>
      <c r="Y5" s="49"/>
      <c r="Z5" s="76"/>
      <c r="AA5" s="78">
        <f t="shared" si="4"/>
        <v>3</v>
      </c>
      <c r="AB5" s="79">
        <f t="shared" si="0"/>
        <v>14.5</v>
      </c>
      <c r="AC5" s="79">
        <f t="shared" si="5"/>
        <v>197.5</v>
      </c>
      <c r="AD5" s="79">
        <f t="shared" si="6"/>
        <v>190</v>
      </c>
      <c r="AE5" s="79">
        <f t="shared" si="1"/>
        <v>130</v>
      </c>
      <c r="AF5" s="79">
        <f t="shared" si="2"/>
        <v>-100000</v>
      </c>
      <c r="AG5" s="80">
        <f t="shared" si="3"/>
        <v>-100000</v>
      </c>
      <c r="AH5" s="76"/>
      <c r="AI5" s="76"/>
      <c r="AJ5" s="76"/>
      <c r="AK5" s="76"/>
      <c r="AL5" s="76"/>
      <c r="AM5" s="76"/>
      <c r="AN5" s="76"/>
      <c r="AO5" s="76"/>
      <c r="AP5" s="76"/>
      <c r="AQ5" s="76"/>
      <c r="AR5" s="76"/>
      <c r="AS5" s="76"/>
    </row>
    <row r="6" spans="1:45" ht="15">
      <c r="A6" s="125">
        <v>20</v>
      </c>
      <c r="B6" s="125">
        <f aca="true" t="shared" si="9" ref="B6:B12">240-2.5*A6</f>
        <v>190</v>
      </c>
      <c r="C6" s="125">
        <f t="shared" si="7"/>
        <v>40</v>
      </c>
      <c r="D6" s="125" t="str">
        <f t="shared" si="8"/>
        <v>benefit of</v>
      </c>
      <c r="E6" s="125">
        <f aca="true" t="shared" si="10" ref="E6:E12">ABS(B6-C6)</f>
        <v>150</v>
      </c>
      <c r="F6" s="49"/>
      <c r="G6" s="49"/>
      <c r="H6" s="49"/>
      <c r="I6" s="49"/>
      <c r="J6" s="49"/>
      <c r="K6" s="49"/>
      <c r="L6" s="49"/>
      <c r="M6" s="49"/>
      <c r="N6" s="49"/>
      <c r="O6" s="49"/>
      <c r="P6" s="49"/>
      <c r="Q6" s="49"/>
      <c r="R6" s="49"/>
      <c r="S6" s="49"/>
      <c r="T6" s="49"/>
      <c r="U6" s="49"/>
      <c r="V6" s="49"/>
      <c r="W6" s="49"/>
      <c r="X6" s="49"/>
      <c r="Y6" s="49"/>
      <c r="Z6" s="76"/>
      <c r="AA6" s="78">
        <f t="shared" si="4"/>
        <v>4</v>
      </c>
      <c r="AB6" s="79">
        <f t="shared" si="0"/>
        <v>16</v>
      </c>
      <c r="AC6" s="79">
        <f t="shared" si="5"/>
        <v>195</v>
      </c>
      <c r="AD6" s="79">
        <f t="shared" si="6"/>
        <v>185</v>
      </c>
      <c r="AE6" s="79">
        <f t="shared" si="1"/>
        <v>130</v>
      </c>
      <c r="AF6" s="79">
        <f t="shared" si="2"/>
        <v>-100000</v>
      </c>
      <c r="AG6" s="80">
        <f t="shared" si="3"/>
        <v>-100000</v>
      </c>
      <c r="AH6" s="76"/>
      <c r="AI6" s="76"/>
      <c r="AJ6" s="76"/>
      <c r="AK6" s="76"/>
      <c r="AL6" s="76"/>
      <c r="AM6" s="76"/>
      <c r="AN6" s="76"/>
      <c r="AO6" s="76"/>
      <c r="AP6" s="76"/>
      <c r="AQ6" s="76"/>
      <c r="AR6" s="76"/>
      <c r="AS6" s="76"/>
    </row>
    <row r="7" spans="1:45" ht="15">
      <c r="A7" s="125">
        <v>30</v>
      </c>
      <c r="B7" s="125">
        <f t="shared" si="9"/>
        <v>165</v>
      </c>
      <c r="C7" s="125">
        <f t="shared" si="7"/>
        <v>55</v>
      </c>
      <c r="D7" s="125" t="str">
        <f t="shared" si="8"/>
        <v>benefit of</v>
      </c>
      <c r="E7" s="125">
        <f t="shared" si="10"/>
        <v>110</v>
      </c>
      <c r="F7" s="49"/>
      <c r="G7" s="49"/>
      <c r="H7" s="49"/>
      <c r="I7" s="49"/>
      <c r="J7" s="49"/>
      <c r="K7" s="49"/>
      <c r="L7" s="49"/>
      <c r="M7" s="49"/>
      <c r="N7" s="49"/>
      <c r="O7" s="49"/>
      <c r="P7" s="49"/>
      <c r="Q7" s="49"/>
      <c r="R7" s="49"/>
      <c r="S7" s="49"/>
      <c r="T7" s="49"/>
      <c r="U7" s="49"/>
      <c r="V7" s="49"/>
      <c r="W7" s="49"/>
      <c r="X7" s="49"/>
      <c r="Y7" s="49"/>
      <c r="Z7" s="76"/>
      <c r="AA7" s="78">
        <f t="shared" si="4"/>
        <v>5</v>
      </c>
      <c r="AB7" s="79">
        <f t="shared" si="0"/>
        <v>17.5</v>
      </c>
      <c r="AC7" s="79">
        <f t="shared" si="5"/>
        <v>192.5</v>
      </c>
      <c r="AD7" s="79">
        <f t="shared" si="6"/>
        <v>180</v>
      </c>
      <c r="AE7" s="79">
        <f t="shared" si="1"/>
        <v>130</v>
      </c>
      <c r="AF7" s="79">
        <f t="shared" si="2"/>
        <v>-100000</v>
      </c>
      <c r="AG7" s="80">
        <f t="shared" si="3"/>
        <v>-100000</v>
      </c>
      <c r="AH7" s="76"/>
      <c r="AI7" s="76"/>
      <c r="AJ7" s="76"/>
      <c r="AK7" s="76"/>
      <c r="AL7" s="76"/>
      <c r="AM7" s="76"/>
      <c r="AN7" s="76"/>
      <c r="AO7" s="76"/>
      <c r="AP7" s="76"/>
      <c r="AQ7" s="76"/>
      <c r="AR7" s="76"/>
      <c r="AS7" s="76"/>
    </row>
    <row r="8" spans="1:45" ht="15">
      <c r="A8" s="125">
        <v>40</v>
      </c>
      <c r="B8" s="125">
        <f t="shared" si="9"/>
        <v>140</v>
      </c>
      <c r="C8" s="125">
        <f t="shared" si="7"/>
        <v>70</v>
      </c>
      <c r="D8" s="125" t="str">
        <f t="shared" si="8"/>
        <v>benefit of</v>
      </c>
      <c r="E8" s="125">
        <f t="shared" si="10"/>
        <v>70</v>
      </c>
      <c r="F8" s="49"/>
      <c r="G8" s="49"/>
      <c r="H8" s="49"/>
      <c r="I8" s="49"/>
      <c r="J8" s="49"/>
      <c r="K8" s="49"/>
      <c r="L8" s="49"/>
      <c r="M8" s="49"/>
      <c r="N8" s="49"/>
      <c r="O8" s="49"/>
      <c r="P8" s="49"/>
      <c r="Q8" s="49"/>
      <c r="R8" s="49"/>
      <c r="S8" s="49"/>
      <c r="T8" s="49"/>
      <c r="U8" s="49"/>
      <c r="V8" s="49"/>
      <c r="W8" s="49"/>
      <c r="X8" s="49"/>
      <c r="Y8" s="49"/>
      <c r="Z8" s="76"/>
      <c r="AA8" s="78">
        <f t="shared" si="4"/>
        <v>6</v>
      </c>
      <c r="AB8" s="79">
        <f t="shared" si="0"/>
        <v>19</v>
      </c>
      <c r="AC8" s="79">
        <f t="shared" si="5"/>
        <v>190</v>
      </c>
      <c r="AD8" s="79">
        <f t="shared" si="6"/>
        <v>175</v>
      </c>
      <c r="AE8" s="79">
        <f t="shared" si="1"/>
        <v>130</v>
      </c>
      <c r="AF8" s="79">
        <f t="shared" si="2"/>
        <v>-100000</v>
      </c>
      <c r="AG8" s="80">
        <f t="shared" si="3"/>
        <v>-100000</v>
      </c>
      <c r="AH8" s="76"/>
      <c r="AI8" s="76"/>
      <c r="AJ8" s="76"/>
      <c r="AK8" s="76"/>
      <c r="AL8" s="76"/>
      <c r="AM8" s="76"/>
      <c r="AN8" s="76"/>
      <c r="AO8" s="76"/>
      <c r="AP8" s="76"/>
      <c r="AQ8" s="76"/>
      <c r="AR8" s="76"/>
      <c r="AS8" s="76"/>
    </row>
    <row r="9" spans="1:45" ht="15">
      <c r="A9" s="125">
        <v>50</v>
      </c>
      <c r="B9" s="125">
        <f t="shared" si="9"/>
        <v>115</v>
      </c>
      <c r="C9" s="125">
        <f t="shared" si="7"/>
        <v>85</v>
      </c>
      <c r="D9" s="125" t="str">
        <f t="shared" si="8"/>
        <v>benefit of</v>
      </c>
      <c r="E9" s="125">
        <f t="shared" si="10"/>
        <v>30</v>
      </c>
      <c r="F9" s="49"/>
      <c r="G9" s="49"/>
      <c r="H9" s="49"/>
      <c r="I9" s="49"/>
      <c r="J9" s="49"/>
      <c r="K9" s="49"/>
      <c r="L9" s="49"/>
      <c r="M9" s="49"/>
      <c r="N9" s="49"/>
      <c r="O9" s="49"/>
      <c r="P9" s="49"/>
      <c r="Q9" s="49"/>
      <c r="R9" s="49"/>
      <c r="S9" s="49"/>
      <c r="T9" s="49"/>
      <c r="U9" s="49"/>
      <c r="V9" s="49"/>
      <c r="W9" s="49"/>
      <c r="X9" s="49"/>
      <c r="Y9" s="49"/>
      <c r="Z9" s="76"/>
      <c r="AA9" s="78">
        <f t="shared" si="4"/>
        <v>7</v>
      </c>
      <c r="AB9" s="79">
        <f t="shared" si="0"/>
        <v>20.5</v>
      </c>
      <c r="AC9" s="79">
        <f t="shared" si="5"/>
        <v>187.5</v>
      </c>
      <c r="AD9" s="79">
        <f t="shared" si="6"/>
        <v>170</v>
      </c>
      <c r="AE9" s="79">
        <f t="shared" si="1"/>
        <v>130</v>
      </c>
      <c r="AF9" s="79">
        <f t="shared" si="2"/>
        <v>-100000</v>
      </c>
      <c r="AG9" s="80">
        <f t="shared" si="3"/>
        <v>-100000</v>
      </c>
      <c r="AH9" s="76"/>
      <c r="AI9" s="76"/>
      <c r="AJ9" s="76"/>
      <c r="AK9" s="76"/>
      <c r="AL9" s="76"/>
      <c r="AM9" s="76"/>
      <c r="AN9" s="76"/>
      <c r="AO9" s="76"/>
      <c r="AP9" s="76"/>
      <c r="AQ9" s="76"/>
      <c r="AR9" s="76"/>
      <c r="AS9" s="76"/>
    </row>
    <row r="10" spans="1:45" ht="15">
      <c r="A10" s="125">
        <v>60</v>
      </c>
      <c r="B10" s="125">
        <f t="shared" si="9"/>
        <v>90</v>
      </c>
      <c r="C10" s="125">
        <f t="shared" si="7"/>
        <v>100</v>
      </c>
      <c r="D10" s="125" t="str">
        <f t="shared" si="8"/>
        <v>loss of</v>
      </c>
      <c r="E10" s="125">
        <f t="shared" si="10"/>
        <v>10</v>
      </c>
      <c r="F10" s="49"/>
      <c r="G10" s="49"/>
      <c r="H10" s="49"/>
      <c r="I10" s="49"/>
      <c r="J10" s="49"/>
      <c r="K10" s="49"/>
      <c r="L10" s="49"/>
      <c r="M10" s="49"/>
      <c r="N10" s="49"/>
      <c r="O10" s="49"/>
      <c r="P10" s="49"/>
      <c r="Q10" s="49"/>
      <c r="R10" s="49"/>
      <c r="S10" s="49"/>
      <c r="T10" s="49"/>
      <c r="U10" s="49"/>
      <c r="V10" s="49"/>
      <c r="W10" s="49"/>
      <c r="X10" s="49"/>
      <c r="Y10" s="49"/>
      <c r="Z10" s="76"/>
      <c r="AA10" s="78">
        <f t="shared" si="4"/>
        <v>8</v>
      </c>
      <c r="AB10" s="79">
        <f t="shared" si="0"/>
        <v>22</v>
      </c>
      <c r="AC10" s="79">
        <f t="shared" si="5"/>
        <v>185</v>
      </c>
      <c r="AD10" s="79">
        <f t="shared" si="6"/>
        <v>165</v>
      </c>
      <c r="AE10" s="79">
        <f t="shared" si="1"/>
        <v>130</v>
      </c>
      <c r="AF10" s="79">
        <f t="shared" si="2"/>
        <v>-100000</v>
      </c>
      <c r="AG10" s="80">
        <f t="shared" si="3"/>
        <v>-100000</v>
      </c>
      <c r="AH10" s="76"/>
      <c r="AI10" s="76"/>
      <c r="AJ10" s="76"/>
      <c r="AK10" s="76"/>
      <c r="AL10" s="76"/>
      <c r="AM10" s="76"/>
      <c r="AN10" s="76"/>
      <c r="AO10" s="76"/>
      <c r="AP10" s="76"/>
      <c r="AQ10" s="76"/>
      <c r="AR10" s="76"/>
      <c r="AS10" s="76"/>
    </row>
    <row r="11" spans="1:45" ht="15">
      <c r="A11" s="125">
        <v>70</v>
      </c>
      <c r="B11" s="125">
        <f t="shared" si="9"/>
        <v>65</v>
      </c>
      <c r="C11" s="125">
        <f t="shared" si="7"/>
        <v>115</v>
      </c>
      <c r="D11" s="125" t="str">
        <f t="shared" si="8"/>
        <v>loss of</v>
      </c>
      <c r="E11" s="125">
        <f t="shared" si="10"/>
        <v>50</v>
      </c>
      <c r="F11" s="49"/>
      <c r="G11" s="49"/>
      <c r="H11" s="49"/>
      <c r="I11" s="49"/>
      <c r="J11" s="49"/>
      <c r="K11" s="49"/>
      <c r="L11" s="49"/>
      <c r="M11" s="49"/>
      <c r="N11" s="49"/>
      <c r="O11" s="49"/>
      <c r="P11" s="49"/>
      <c r="Q11" s="49"/>
      <c r="R11" s="49"/>
      <c r="S11" s="49"/>
      <c r="T11" s="49"/>
      <c r="U11" s="49"/>
      <c r="V11" s="49"/>
      <c r="W11" s="49"/>
      <c r="X11" s="49"/>
      <c r="Y11" s="49"/>
      <c r="Z11" s="76"/>
      <c r="AA11" s="78">
        <f t="shared" si="4"/>
        <v>9</v>
      </c>
      <c r="AB11" s="79">
        <f t="shared" si="0"/>
        <v>23.5</v>
      </c>
      <c r="AC11" s="79">
        <f t="shared" si="5"/>
        <v>182.5</v>
      </c>
      <c r="AD11" s="79">
        <f t="shared" si="6"/>
        <v>160</v>
      </c>
      <c r="AE11" s="79">
        <f t="shared" si="1"/>
        <v>130</v>
      </c>
      <c r="AF11" s="79">
        <f t="shared" si="2"/>
        <v>-100000</v>
      </c>
      <c r="AG11" s="80">
        <f t="shared" si="3"/>
        <v>-100000</v>
      </c>
      <c r="AH11" s="76"/>
      <c r="AI11" s="76"/>
      <c r="AJ11" s="76"/>
      <c r="AK11" s="76"/>
      <c r="AL11" s="76"/>
      <c r="AM11" s="76"/>
      <c r="AN11" s="76"/>
      <c r="AO11" s="76"/>
      <c r="AP11" s="76"/>
      <c r="AQ11" s="76"/>
      <c r="AR11" s="76"/>
      <c r="AS11" s="76"/>
    </row>
    <row r="12" spans="1:45" ht="15">
      <c r="A12" s="125">
        <v>80</v>
      </c>
      <c r="B12" s="125">
        <f t="shared" si="9"/>
        <v>40</v>
      </c>
      <c r="C12" s="125">
        <f t="shared" si="7"/>
        <v>130</v>
      </c>
      <c r="D12" s="125" t="str">
        <f t="shared" si="8"/>
        <v>loss of</v>
      </c>
      <c r="E12" s="125">
        <f t="shared" si="10"/>
        <v>90</v>
      </c>
      <c r="F12" s="49"/>
      <c r="G12" s="49"/>
      <c r="H12" s="49"/>
      <c r="I12" s="49"/>
      <c r="J12" s="49"/>
      <c r="K12" s="49"/>
      <c r="L12" s="49"/>
      <c r="M12" s="49"/>
      <c r="N12" s="49"/>
      <c r="O12" s="49"/>
      <c r="P12" s="49"/>
      <c r="Q12" s="49"/>
      <c r="R12" s="49"/>
      <c r="S12" s="49"/>
      <c r="T12" s="49"/>
      <c r="U12" s="49"/>
      <c r="V12" s="49"/>
      <c r="W12" s="49"/>
      <c r="X12" s="49"/>
      <c r="Y12" s="49"/>
      <c r="Z12" s="76"/>
      <c r="AA12" s="78">
        <f t="shared" si="4"/>
        <v>10</v>
      </c>
      <c r="AB12" s="79">
        <f t="shared" si="0"/>
        <v>25</v>
      </c>
      <c r="AC12" s="79">
        <f t="shared" si="5"/>
        <v>180</v>
      </c>
      <c r="AD12" s="79">
        <f t="shared" si="6"/>
        <v>155</v>
      </c>
      <c r="AE12" s="79">
        <f t="shared" si="1"/>
        <v>130</v>
      </c>
      <c r="AF12" s="79">
        <f t="shared" si="2"/>
        <v>-100000</v>
      </c>
      <c r="AG12" s="80">
        <f t="shared" si="3"/>
        <v>-100000</v>
      </c>
      <c r="AH12" s="76"/>
      <c r="AI12" s="76"/>
      <c r="AJ12" s="76"/>
      <c r="AK12" s="76"/>
      <c r="AL12" s="76"/>
      <c r="AM12" s="76"/>
      <c r="AN12" s="76"/>
      <c r="AO12" s="76"/>
      <c r="AP12" s="76"/>
      <c r="AQ12" s="76"/>
      <c r="AR12" s="76"/>
      <c r="AS12" s="76"/>
    </row>
    <row r="13" spans="1:45" ht="15">
      <c r="A13" s="130" t="s">
        <v>83</v>
      </c>
      <c r="B13" s="130"/>
      <c r="C13" s="130"/>
      <c r="D13" s="107"/>
      <c r="E13" s="107"/>
      <c r="F13" s="49"/>
      <c r="G13" s="49"/>
      <c r="H13" s="49"/>
      <c r="I13" s="49"/>
      <c r="J13" s="49"/>
      <c r="K13" s="49"/>
      <c r="L13" s="49"/>
      <c r="M13" s="49"/>
      <c r="N13" s="49"/>
      <c r="O13" s="49"/>
      <c r="P13" s="49"/>
      <c r="Q13" s="49"/>
      <c r="R13" s="49"/>
      <c r="S13" s="49"/>
      <c r="T13" s="49"/>
      <c r="U13" s="49"/>
      <c r="V13" s="49"/>
      <c r="W13" s="49"/>
      <c r="X13" s="49"/>
      <c r="Y13" s="49"/>
      <c r="Z13" s="76"/>
      <c r="AA13" s="78">
        <f t="shared" si="4"/>
        <v>11</v>
      </c>
      <c r="AB13" s="79">
        <f t="shared" si="0"/>
        <v>26.5</v>
      </c>
      <c r="AC13" s="79">
        <f t="shared" si="5"/>
        <v>177.5</v>
      </c>
      <c r="AD13" s="79">
        <f t="shared" si="6"/>
        <v>150</v>
      </c>
      <c r="AE13" s="79">
        <f t="shared" si="1"/>
        <v>130</v>
      </c>
      <c r="AF13" s="79">
        <f t="shared" si="2"/>
        <v>-100000</v>
      </c>
      <c r="AG13" s="80">
        <f t="shared" si="3"/>
        <v>-100000</v>
      </c>
      <c r="AH13" s="76"/>
      <c r="AI13" s="76"/>
      <c r="AJ13" s="76"/>
      <c r="AK13" s="76"/>
      <c r="AL13" s="76"/>
      <c r="AM13" s="76"/>
      <c r="AN13" s="76"/>
      <c r="AO13" s="76"/>
      <c r="AP13" s="76"/>
      <c r="AQ13" s="76"/>
      <c r="AR13" s="76"/>
      <c r="AS13" s="76"/>
    </row>
    <row r="14" spans="1:45" ht="15">
      <c r="A14" s="130" t="s">
        <v>3</v>
      </c>
      <c r="B14" s="130"/>
      <c r="C14" s="125">
        <f>205-2.5*C15</f>
        <v>130</v>
      </c>
      <c r="D14" s="107"/>
      <c r="E14" s="107"/>
      <c r="F14" s="49"/>
      <c r="G14" s="49"/>
      <c r="H14" s="49"/>
      <c r="I14" s="49"/>
      <c r="J14" s="49"/>
      <c r="K14" s="49"/>
      <c r="L14" s="49"/>
      <c r="M14" s="49"/>
      <c r="N14" s="49"/>
      <c r="O14" s="49"/>
      <c r="P14" s="49"/>
      <c r="Q14" s="49"/>
      <c r="R14" s="49"/>
      <c r="S14" s="49"/>
      <c r="T14" s="49"/>
      <c r="U14" s="49"/>
      <c r="V14" s="49"/>
      <c r="W14" s="49"/>
      <c r="X14" s="49"/>
      <c r="Y14" s="49"/>
      <c r="Z14" s="76"/>
      <c r="AA14" s="78">
        <f t="shared" si="4"/>
        <v>12</v>
      </c>
      <c r="AB14" s="79">
        <f t="shared" si="0"/>
        <v>28</v>
      </c>
      <c r="AC14" s="79">
        <f t="shared" si="5"/>
        <v>175</v>
      </c>
      <c r="AD14" s="79">
        <f t="shared" si="6"/>
        <v>145</v>
      </c>
      <c r="AE14" s="79">
        <f t="shared" si="1"/>
        <v>130</v>
      </c>
      <c r="AF14" s="79">
        <f t="shared" si="2"/>
        <v>-100000</v>
      </c>
      <c r="AG14" s="80">
        <f t="shared" si="3"/>
        <v>-100000</v>
      </c>
      <c r="AH14" s="76"/>
      <c r="AI14" s="76"/>
      <c r="AJ14" s="76"/>
      <c r="AK14" s="76"/>
      <c r="AL14" s="76"/>
      <c r="AM14" s="76"/>
      <c r="AN14" s="76"/>
      <c r="AO14" s="76"/>
      <c r="AP14" s="76"/>
      <c r="AQ14" s="76"/>
      <c r="AR14" s="76"/>
      <c r="AS14" s="76"/>
    </row>
    <row r="15" spans="1:45" ht="15">
      <c r="A15" s="130" t="s">
        <v>84</v>
      </c>
      <c r="B15" s="130"/>
      <c r="C15" s="125">
        <f>195/6.5</f>
        <v>30</v>
      </c>
      <c r="D15" s="107"/>
      <c r="E15" s="107"/>
      <c r="F15" s="49"/>
      <c r="G15" s="49"/>
      <c r="H15" s="49"/>
      <c r="I15" s="49"/>
      <c r="J15" s="49"/>
      <c r="K15" s="49"/>
      <c r="L15" s="49"/>
      <c r="M15" s="49"/>
      <c r="N15" s="49"/>
      <c r="O15" s="49"/>
      <c r="P15" s="49"/>
      <c r="Q15" s="49"/>
      <c r="R15" s="49"/>
      <c r="S15" s="49"/>
      <c r="T15" s="49"/>
      <c r="U15" s="49"/>
      <c r="V15" s="49"/>
      <c r="W15" s="49"/>
      <c r="X15" s="49"/>
      <c r="Y15" s="49"/>
      <c r="Z15" s="76"/>
      <c r="AA15" s="78">
        <f t="shared" si="4"/>
        <v>13</v>
      </c>
      <c r="AB15" s="79">
        <f t="shared" si="0"/>
        <v>29.5</v>
      </c>
      <c r="AC15" s="79">
        <f t="shared" si="5"/>
        <v>172.5</v>
      </c>
      <c r="AD15" s="79">
        <f t="shared" si="6"/>
        <v>140</v>
      </c>
      <c r="AE15" s="79">
        <f t="shared" si="1"/>
        <v>130</v>
      </c>
      <c r="AF15" s="79">
        <f t="shared" si="2"/>
        <v>-100000</v>
      </c>
      <c r="AG15" s="80">
        <f t="shared" si="3"/>
        <v>-100000</v>
      </c>
      <c r="AH15" s="76"/>
      <c r="AI15" s="76"/>
      <c r="AJ15" s="76"/>
      <c r="AK15" s="76"/>
      <c r="AL15" s="76"/>
      <c r="AM15" s="76"/>
      <c r="AN15" s="76"/>
      <c r="AO15" s="76"/>
      <c r="AP15" s="76"/>
      <c r="AQ15" s="76"/>
      <c r="AR15" s="76"/>
      <c r="AS15" s="76"/>
    </row>
    <row r="16" spans="1:45" ht="15">
      <c r="A16" s="130" t="s">
        <v>86</v>
      </c>
      <c r="B16" s="130"/>
      <c r="C16" s="125">
        <f>205-5*C15</f>
        <v>55</v>
      </c>
      <c r="D16" s="107"/>
      <c r="E16" s="107"/>
      <c r="F16" s="49"/>
      <c r="G16" s="49"/>
      <c r="H16" s="49"/>
      <c r="I16" s="49"/>
      <c r="J16" s="49"/>
      <c r="K16" s="49"/>
      <c r="L16" s="49"/>
      <c r="M16" s="49"/>
      <c r="N16" s="49"/>
      <c r="O16" s="49"/>
      <c r="P16" s="49"/>
      <c r="Q16" s="49"/>
      <c r="R16" s="49"/>
      <c r="S16" s="49"/>
      <c r="T16" s="49"/>
      <c r="U16" s="49"/>
      <c r="V16" s="49"/>
      <c r="W16" s="49"/>
      <c r="X16" s="49"/>
      <c r="Y16" s="49"/>
      <c r="Z16" s="76"/>
      <c r="AA16" s="78">
        <f t="shared" si="4"/>
        <v>14</v>
      </c>
      <c r="AB16" s="79">
        <f t="shared" si="0"/>
        <v>31</v>
      </c>
      <c r="AC16" s="79">
        <f t="shared" si="5"/>
        <v>170</v>
      </c>
      <c r="AD16" s="79">
        <f t="shared" si="6"/>
        <v>135</v>
      </c>
      <c r="AE16" s="79">
        <f t="shared" si="1"/>
        <v>130</v>
      </c>
      <c r="AF16" s="79">
        <f t="shared" si="2"/>
        <v>-100000</v>
      </c>
      <c r="AG16" s="80">
        <f t="shared" si="3"/>
        <v>-100000</v>
      </c>
      <c r="AH16" s="76"/>
      <c r="AI16" s="76"/>
      <c r="AJ16" s="76"/>
      <c r="AK16" s="76"/>
      <c r="AL16" s="76"/>
      <c r="AM16" s="76"/>
      <c r="AN16" s="76"/>
      <c r="AO16" s="76"/>
      <c r="AP16" s="76"/>
      <c r="AQ16" s="76"/>
      <c r="AR16" s="76"/>
      <c r="AS16" s="76"/>
    </row>
    <row r="17" spans="1:45" ht="15">
      <c r="A17" s="130" t="s">
        <v>87</v>
      </c>
      <c r="B17" s="130"/>
      <c r="C17" s="125">
        <f>195/4</f>
        <v>48.75</v>
      </c>
      <c r="D17" s="107"/>
      <c r="E17" s="107"/>
      <c r="F17" s="49"/>
      <c r="G17" s="49"/>
      <c r="H17" s="49"/>
      <c r="I17" s="49"/>
      <c r="J17" s="49"/>
      <c r="K17" s="49"/>
      <c r="L17" s="49"/>
      <c r="M17" s="49"/>
      <c r="N17" s="49"/>
      <c r="O17" s="49"/>
      <c r="P17" s="49"/>
      <c r="Q17" s="49"/>
      <c r="R17" s="49"/>
      <c r="S17" s="49"/>
      <c r="T17" s="49"/>
      <c r="U17" s="49"/>
      <c r="V17" s="49"/>
      <c r="W17" s="49"/>
      <c r="X17" s="49"/>
      <c r="Y17" s="49"/>
      <c r="Z17" s="76"/>
      <c r="AA17" s="78">
        <f t="shared" si="4"/>
        <v>15</v>
      </c>
      <c r="AB17" s="79">
        <f t="shared" si="0"/>
        <v>32.5</v>
      </c>
      <c r="AC17" s="79">
        <f t="shared" si="5"/>
        <v>167.5</v>
      </c>
      <c r="AD17" s="79">
        <f t="shared" si="6"/>
        <v>130</v>
      </c>
      <c r="AE17" s="79">
        <f t="shared" si="1"/>
        <v>130</v>
      </c>
      <c r="AF17" s="79">
        <f t="shared" si="2"/>
        <v>-100000</v>
      </c>
      <c r="AG17" s="80">
        <f t="shared" si="3"/>
        <v>-100000</v>
      </c>
      <c r="AH17" s="76"/>
      <c r="AI17" s="76"/>
      <c r="AJ17" s="76"/>
      <c r="AK17" s="76"/>
      <c r="AL17" s="76"/>
      <c r="AM17" s="76"/>
      <c r="AN17" s="76"/>
      <c r="AO17" s="76"/>
      <c r="AP17" s="76"/>
      <c r="AQ17" s="76"/>
      <c r="AR17" s="76"/>
      <c r="AS17" s="76"/>
    </row>
    <row r="18" spans="1:45" ht="15">
      <c r="A18" s="130" t="s">
        <v>88</v>
      </c>
      <c r="B18" s="130"/>
      <c r="C18" s="130"/>
      <c r="D18" s="107"/>
      <c r="E18" s="107"/>
      <c r="F18" s="49"/>
      <c r="G18" s="49"/>
      <c r="H18" s="49"/>
      <c r="I18" s="49"/>
      <c r="J18" s="49"/>
      <c r="K18" s="49"/>
      <c r="L18" s="49"/>
      <c r="M18" s="49"/>
      <c r="N18" s="49"/>
      <c r="O18" s="49"/>
      <c r="P18" s="49"/>
      <c r="Q18" s="49"/>
      <c r="R18" s="49"/>
      <c r="S18" s="49"/>
      <c r="T18" s="49"/>
      <c r="U18" s="49"/>
      <c r="V18" s="49"/>
      <c r="W18" s="49"/>
      <c r="X18" s="49"/>
      <c r="Y18" s="49"/>
      <c r="Z18" s="76"/>
      <c r="AA18" s="78">
        <f t="shared" si="4"/>
        <v>16</v>
      </c>
      <c r="AB18" s="79">
        <f t="shared" si="0"/>
        <v>34</v>
      </c>
      <c r="AC18" s="79">
        <f t="shared" si="5"/>
        <v>165</v>
      </c>
      <c r="AD18" s="79">
        <f t="shared" si="6"/>
        <v>125</v>
      </c>
      <c r="AE18" s="79">
        <f t="shared" si="1"/>
        <v>130</v>
      </c>
      <c r="AF18" s="79">
        <f t="shared" si="2"/>
        <v>-100000</v>
      </c>
      <c r="AG18" s="80">
        <f t="shared" si="3"/>
        <v>-100000</v>
      </c>
      <c r="AH18" s="76"/>
      <c r="AI18" s="76"/>
      <c r="AJ18" s="76"/>
      <c r="AK18" s="76"/>
      <c r="AL18" s="76"/>
      <c r="AM18" s="76"/>
      <c r="AN18" s="76"/>
      <c r="AO18" s="76"/>
      <c r="AP18" s="76"/>
      <c r="AQ18" s="76"/>
      <c r="AR18" s="76"/>
      <c r="AS18" s="76"/>
    </row>
    <row r="19" spans="1:45" ht="15">
      <c r="A19" s="130" t="s">
        <v>89</v>
      </c>
      <c r="B19" s="130"/>
      <c r="C19" s="125">
        <f>200-2.5*C17</f>
        <v>78.125</v>
      </c>
      <c r="D19" s="107"/>
      <c r="E19" s="107"/>
      <c r="F19" s="49"/>
      <c r="G19" s="49"/>
      <c r="H19" s="49"/>
      <c r="I19" s="49"/>
      <c r="J19" s="49"/>
      <c r="K19" s="49"/>
      <c r="L19" s="49"/>
      <c r="M19" s="49"/>
      <c r="N19" s="49"/>
      <c r="O19" s="49"/>
      <c r="P19" s="49"/>
      <c r="Q19" s="49"/>
      <c r="R19" s="49"/>
      <c r="S19" s="49"/>
      <c r="T19" s="49"/>
      <c r="U19" s="49"/>
      <c r="V19" s="49"/>
      <c r="W19" s="49"/>
      <c r="X19" s="49"/>
      <c r="Y19" s="49"/>
      <c r="Z19" s="76"/>
      <c r="AA19" s="78">
        <f t="shared" si="4"/>
        <v>17</v>
      </c>
      <c r="AB19" s="79">
        <f t="shared" si="0"/>
        <v>35.5</v>
      </c>
      <c r="AC19" s="79">
        <f t="shared" si="5"/>
        <v>162.5</v>
      </c>
      <c r="AD19" s="79">
        <f t="shared" si="6"/>
        <v>120</v>
      </c>
      <c r="AE19" s="79">
        <f t="shared" si="1"/>
        <v>130</v>
      </c>
      <c r="AF19" s="79">
        <f t="shared" si="2"/>
        <v>-100000</v>
      </c>
      <c r="AG19" s="80">
        <f t="shared" si="3"/>
        <v>-100000</v>
      </c>
      <c r="AH19" s="76"/>
      <c r="AI19" s="76"/>
      <c r="AJ19" s="76"/>
      <c r="AK19" s="76"/>
      <c r="AL19" s="76"/>
      <c r="AM19" s="76"/>
      <c r="AN19" s="76"/>
      <c r="AO19" s="76"/>
      <c r="AP19" s="76"/>
      <c r="AQ19" s="76"/>
      <c r="AR19" s="76"/>
      <c r="AS19" s="76"/>
    </row>
    <row r="20" spans="1:45" ht="15">
      <c r="A20" s="130" t="s">
        <v>85</v>
      </c>
      <c r="B20" s="130"/>
      <c r="C20" s="125">
        <f>0.5*(C17-C15)*(C14-C16)</f>
        <v>703.125</v>
      </c>
      <c r="D20" s="107"/>
      <c r="E20" s="107"/>
      <c r="F20" s="49"/>
      <c r="G20" s="49"/>
      <c r="H20" s="49"/>
      <c r="I20" s="49"/>
      <c r="J20" s="49"/>
      <c r="K20" s="49"/>
      <c r="L20" s="49"/>
      <c r="M20" s="49"/>
      <c r="N20" s="49"/>
      <c r="O20" s="49"/>
      <c r="P20" s="49"/>
      <c r="Q20" s="49"/>
      <c r="R20" s="49"/>
      <c r="S20" s="49"/>
      <c r="T20" s="49"/>
      <c r="U20" s="49"/>
      <c r="V20" s="49"/>
      <c r="W20" s="49"/>
      <c r="X20" s="49"/>
      <c r="Y20" s="49"/>
      <c r="Z20" s="76"/>
      <c r="AA20" s="78">
        <f t="shared" si="4"/>
        <v>18</v>
      </c>
      <c r="AB20" s="79">
        <f t="shared" si="0"/>
        <v>37</v>
      </c>
      <c r="AC20" s="79">
        <f t="shared" si="5"/>
        <v>160</v>
      </c>
      <c r="AD20" s="79">
        <f t="shared" si="6"/>
        <v>115</v>
      </c>
      <c r="AE20" s="79">
        <f t="shared" si="1"/>
        <v>130</v>
      </c>
      <c r="AF20" s="79">
        <f t="shared" si="2"/>
        <v>-100000</v>
      </c>
      <c r="AG20" s="80">
        <f t="shared" si="3"/>
        <v>-100000</v>
      </c>
      <c r="AH20" s="76"/>
      <c r="AI20" s="76"/>
      <c r="AJ20" s="76"/>
      <c r="AK20" s="76"/>
      <c r="AL20" s="76"/>
      <c r="AM20" s="76"/>
      <c r="AN20" s="76"/>
      <c r="AO20" s="76"/>
      <c r="AP20" s="76"/>
      <c r="AQ20" s="76"/>
      <c r="AR20" s="76"/>
      <c r="AS20" s="76"/>
    </row>
    <row r="21" spans="1:45" ht="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76"/>
      <c r="AA21" s="78">
        <f t="shared" si="4"/>
        <v>19</v>
      </c>
      <c r="AB21" s="79">
        <f t="shared" si="0"/>
        <v>38.5</v>
      </c>
      <c r="AC21" s="79">
        <f t="shared" si="5"/>
        <v>157.5</v>
      </c>
      <c r="AD21" s="79">
        <f t="shared" si="6"/>
        <v>110</v>
      </c>
      <c r="AE21" s="79">
        <f t="shared" si="1"/>
        <v>130</v>
      </c>
      <c r="AF21" s="79">
        <f t="shared" si="2"/>
        <v>-100000</v>
      </c>
      <c r="AG21" s="80">
        <f t="shared" si="3"/>
        <v>-100000</v>
      </c>
      <c r="AH21" s="76"/>
      <c r="AI21" s="76"/>
      <c r="AJ21" s="76"/>
      <c r="AK21" s="76"/>
      <c r="AL21" s="76"/>
      <c r="AM21" s="76"/>
      <c r="AN21" s="76"/>
      <c r="AO21" s="76"/>
      <c r="AP21" s="76"/>
      <c r="AQ21" s="76"/>
      <c r="AR21" s="76"/>
      <c r="AS21" s="76"/>
    </row>
    <row r="22" spans="1:45" ht="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76"/>
      <c r="AA22" s="78">
        <f t="shared" si="4"/>
        <v>20</v>
      </c>
      <c r="AB22" s="79">
        <f t="shared" si="0"/>
        <v>40</v>
      </c>
      <c r="AC22" s="79">
        <f t="shared" si="5"/>
        <v>155</v>
      </c>
      <c r="AD22" s="79">
        <f t="shared" si="6"/>
        <v>105</v>
      </c>
      <c r="AE22" s="79">
        <f t="shared" si="1"/>
        <v>130</v>
      </c>
      <c r="AF22" s="79">
        <f t="shared" si="2"/>
        <v>-100000</v>
      </c>
      <c r="AG22" s="80">
        <f t="shared" si="3"/>
        <v>-100000</v>
      </c>
      <c r="AH22" s="76"/>
      <c r="AI22" s="76"/>
      <c r="AJ22" s="76"/>
      <c r="AK22" s="76"/>
      <c r="AL22" s="76"/>
      <c r="AM22" s="76"/>
      <c r="AN22" s="76"/>
      <c r="AO22" s="76"/>
      <c r="AP22" s="76"/>
      <c r="AQ22" s="76"/>
      <c r="AR22" s="76"/>
      <c r="AS22" s="76"/>
    </row>
    <row r="23" spans="1:45"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76"/>
      <c r="AA23" s="78">
        <f t="shared" si="4"/>
        <v>21</v>
      </c>
      <c r="AB23" s="79">
        <f t="shared" si="0"/>
        <v>41.5</v>
      </c>
      <c r="AC23" s="79">
        <f t="shared" si="5"/>
        <v>152.5</v>
      </c>
      <c r="AD23" s="79">
        <f t="shared" si="6"/>
        <v>100</v>
      </c>
      <c r="AE23" s="79">
        <f t="shared" si="1"/>
        <v>130</v>
      </c>
      <c r="AF23" s="79">
        <f t="shared" si="2"/>
        <v>-100000</v>
      </c>
      <c r="AG23" s="80">
        <f t="shared" si="3"/>
        <v>-100000</v>
      </c>
      <c r="AH23" s="76"/>
      <c r="AI23" s="76"/>
      <c r="AJ23" s="76"/>
      <c r="AK23" s="76"/>
      <c r="AL23" s="76"/>
      <c r="AM23" s="76"/>
      <c r="AN23" s="76"/>
      <c r="AO23" s="76"/>
      <c r="AP23" s="76"/>
      <c r="AQ23" s="76"/>
      <c r="AR23" s="76"/>
      <c r="AS23" s="76"/>
    </row>
    <row r="24" spans="1:45"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76"/>
      <c r="AA24" s="78">
        <f t="shared" si="4"/>
        <v>22</v>
      </c>
      <c r="AB24" s="79">
        <f t="shared" si="0"/>
        <v>43</v>
      </c>
      <c r="AC24" s="79">
        <f t="shared" si="5"/>
        <v>150</v>
      </c>
      <c r="AD24" s="79">
        <f t="shared" si="6"/>
        <v>95</v>
      </c>
      <c r="AE24" s="79">
        <f t="shared" si="1"/>
        <v>130</v>
      </c>
      <c r="AF24" s="79">
        <f t="shared" si="2"/>
        <v>-100000</v>
      </c>
      <c r="AG24" s="80">
        <f t="shared" si="3"/>
        <v>-100000</v>
      </c>
      <c r="AH24" s="76"/>
      <c r="AI24" s="76"/>
      <c r="AJ24" s="76"/>
      <c r="AK24" s="76"/>
      <c r="AL24" s="76"/>
      <c r="AM24" s="76"/>
      <c r="AN24" s="76"/>
      <c r="AO24" s="76"/>
      <c r="AP24" s="76"/>
      <c r="AQ24" s="76"/>
      <c r="AR24" s="76"/>
      <c r="AS24" s="76"/>
    </row>
    <row r="25" spans="1:45"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76"/>
      <c r="AA25" s="78">
        <f t="shared" si="4"/>
        <v>23</v>
      </c>
      <c r="AB25" s="79">
        <f t="shared" si="0"/>
        <v>44.5</v>
      </c>
      <c r="AC25" s="79">
        <f t="shared" si="5"/>
        <v>147.5</v>
      </c>
      <c r="AD25" s="79">
        <f t="shared" si="6"/>
        <v>90</v>
      </c>
      <c r="AE25" s="79">
        <f t="shared" si="1"/>
        <v>130</v>
      </c>
      <c r="AF25" s="79">
        <f t="shared" si="2"/>
        <v>-100000</v>
      </c>
      <c r="AG25" s="80">
        <f t="shared" si="3"/>
        <v>-100000</v>
      </c>
      <c r="AH25" s="76"/>
      <c r="AI25" s="76"/>
      <c r="AJ25" s="76"/>
      <c r="AK25" s="76"/>
      <c r="AL25" s="76"/>
      <c r="AM25" s="76"/>
      <c r="AN25" s="76"/>
      <c r="AO25" s="76"/>
      <c r="AP25" s="76"/>
      <c r="AQ25" s="76"/>
      <c r="AR25" s="76"/>
      <c r="AS25" s="76"/>
    </row>
    <row r="26" spans="1:45"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76"/>
      <c r="AA26" s="78">
        <f t="shared" si="4"/>
        <v>24</v>
      </c>
      <c r="AB26" s="79">
        <f t="shared" si="0"/>
        <v>46</v>
      </c>
      <c r="AC26" s="79">
        <f t="shared" si="5"/>
        <v>145</v>
      </c>
      <c r="AD26" s="79">
        <f t="shared" si="6"/>
        <v>85</v>
      </c>
      <c r="AE26" s="79">
        <f t="shared" si="1"/>
        <v>130</v>
      </c>
      <c r="AF26" s="79">
        <f t="shared" si="2"/>
        <v>-100000</v>
      </c>
      <c r="AG26" s="80">
        <f t="shared" si="3"/>
        <v>-100000</v>
      </c>
      <c r="AH26" s="76"/>
      <c r="AI26" s="76"/>
      <c r="AJ26" s="76"/>
      <c r="AK26" s="76"/>
      <c r="AL26" s="76"/>
      <c r="AM26" s="76"/>
      <c r="AN26" s="76"/>
      <c r="AO26" s="76"/>
      <c r="AP26" s="76"/>
      <c r="AQ26" s="76"/>
      <c r="AR26" s="76"/>
      <c r="AS26" s="76"/>
    </row>
    <row r="27" spans="1:45"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76"/>
      <c r="AA27" s="78">
        <f t="shared" si="4"/>
        <v>25</v>
      </c>
      <c r="AB27" s="79">
        <f t="shared" si="0"/>
        <v>47.5</v>
      </c>
      <c r="AC27" s="79">
        <f t="shared" si="5"/>
        <v>142.5</v>
      </c>
      <c r="AD27" s="79">
        <f t="shared" si="6"/>
        <v>80</v>
      </c>
      <c r="AE27" s="79">
        <f t="shared" si="1"/>
        <v>130</v>
      </c>
      <c r="AF27" s="79">
        <f t="shared" si="2"/>
        <v>-100000</v>
      </c>
      <c r="AG27" s="80">
        <f t="shared" si="3"/>
        <v>-100000</v>
      </c>
      <c r="AH27" s="76"/>
      <c r="AI27" s="76"/>
      <c r="AJ27" s="76"/>
      <c r="AK27" s="76"/>
      <c r="AL27" s="76"/>
      <c r="AM27" s="76"/>
      <c r="AN27" s="76"/>
      <c r="AO27" s="76"/>
      <c r="AP27" s="76"/>
      <c r="AQ27" s="76"/>
      <c r="AR27" s="76"/>
      <c r="AS27" s="76"/>
    </row>
    <row r="28" spans="1:45"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76"/>
      <c r="AA28" s="78">
        <f t="shared" si="4"/>
        <v>26</v>
      </c>
      <c r="AB28" s="79">
        <f t="shared" si="0"/>
        <v>49</v>
      </c>
      <c r="AC28" s="79">
        <f t="shared" si="5"/>
        <v>140</v>
      </c>
      <c r="AD28" s="79">
        <f t="shared" si="6"/>
        <v>75</v>
      </c>
      <c r="AE28" s="79">
        <f t="shared" si="1"/>
        <v>130</v>
      </c>
      <c r="AF28" s="79">
        <f t="shared" si="2"/>
        <v>-100000</v>
      </c>
      <c r="AG28" s="80">
        <f t="shared" si="3"/>
        <v>-100000</v>
      </c>
      <c r="AH28" s="76"/>
      <c r="AI28" s="76"/>
      <c r="AJ28" s="76"/>
      <c r="AK28" s="76"/>
      <c r="AL28" s="76"/>
      <c r="AM28" s="76"/>
      <c r="AN28" s="76"/>
      <c r="AO28" s="76"/>
      <c r="AP28" s="76"/>
      <c r="AQ28" s="76"/>
      <c r="AR28" s="76"/>
      <c r="AS28" s="76"/>
    </row>
    <row r="29" spans="1:45"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76"/>
      <c r="AA29" s="78">
        <f t="shared" si="4"/>
        <v>27</v>
      </c>
      <c r="AB29" s="79">
        <f t="shared" si="0"/>
        <v>50.5</v>
      </c>
      <c r="AC29" s="79">
        <f t="shared" si="5"/>
        <v>137.5</v>
      </c>
      <c r="AD29" s="79">
        <f t="shared" si="6"/>
        <v>70</v>
      </c>
      <c r="AE29" s="79">
        <f t="shared" si="1"/>
        <v>130</v>
      </c>
      <c r="AF29" s="79">
        <f t="shared" si="2"/>
        <v>-100000</v>
      </c>
      <c r="AG29" s="80">
        <f t="shared" si="3"/>
        <v>-100000</v>
      </c>
      <c r="AH29" s="76"/>
      <c r="AI29" s="76"/>
      <c r="AJ29" s="76"/>
      <c r="AK29" s="76"/>
      <c r="AL29" s="76"/>
      <c r="AM29" s="76"/>
      <c r="AN29" s="76"/>
      <c r="AO29" s="76"/>
      <c r="AP29" s="76"/>
      <c r="AQ29" s="76"/>
      <c r="AR29" s="76"/>
      <c r="AS29" s="76"/>
    </row>
    <row r="30" spans="1:45"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76"/>
      <c r="AA30" s="78">
        <f t="shared" si="4"/>
        <v>28</v>
      </c>
      <c r="AB30" s="79">
        <f t="shared" si="0"/>
        <v>52</v>
      </c>
      <c r="AC30" s="79">
        <f t="shared" si="5"/>
        <v>135</v>
      </c>
      <c r="AD30" s="79">
        <f t="shared" si="6"/>
        <v>65</v>
      </c>
      <c r="AE30" s="79">
        <f t="shared" si="1"/>
        <v>130</v>
      </c>
      <c r="AF30" s="79">
        <f t="shared" si="2"/>
        <v>-100000</v>
      </c>
      <c r="AG30" s="80">
        <f t="shared" si="3"/>
        <v>-100000</v>
      </c>
      <c r="AH30" s="76"/>
      <c r="AI30" s="76"/>
      <c r="AJ30" s="76"/>
      <c r="AK30" s="76"/>
      <c r="AL30" s="76"/>
      <c r="AM30" s="76"/>
      <c r="AN30" s="76"/>
      <c r="AO30" s="76"/>
      <c r="AP30" s="76"/>
      <c r="AQ30" s="76"/>
      <c r="AR30" s="76"/>
      <c r="AS30" s="76"/>
    </row>
    <row r="31" spans="1:45"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76"/>
      <c r="AA31" s="78">
        <f t="shared" si="4"/>
        <v>29</v>
      </c>
      <c r="AB31" s="79">
        <f t="shared" si="0"/>
        <v>53.5</v>
      </c>
      <c r="AC31" s="79">
        <f t="shared" si="5"/>
        <v>132.5</v>
      </c>
      <c r="AD31" s="79">
        <f t="shared" si="6"/>
        <v>60</v>
      </c>
      <c r="AE31" s="79">
        <f t="shared" si="1"/>
        <v>130</v>
      </c>
      <c r="AF31" s="79">
        <f t="shared" si="2"/>
        <v>-100000</v>
      </c>
      <c r="AG31" s="80">
        <f t="shared" si="3"/>
        <v>-100000</v>
      </c>
      <c r="AH31" s="76"/>
      <c r="AI31" s="76"/>
      <c r="AJ31" s="76"/>
      <c r="AK31" s="76"/>
      <c r="AL31" s="76"/>
      <c r="AM31" s="76"/>
      <c r="AN31" s="76"/>
      <c r="AO31" s="76"/>
      <c r="AP31" s="76"/>
      <c r="AQ31" s="76"/>
      <c r="AR31" s="76"/>
      <c r="AS31" s="76"/>
    </row>
    <row r="32" spans="1:45"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76"/>
      <c r="AA32" s="78">
        <f t="shared" si="4"/>
        <v>30</v>
      </c>
      <c r="AB32" s="79">
        <f t="shared" si="0"/>
        <v>55</v>
      </c>
      <c r="AC32" s="79">
        <f t="shared" si="5"/>
        <v>130</v>
      </c>
      <c r="AD32" s="79">
        <f t="shared" si="6"/>
        <v>55</v>
      </c>
      <c r="AE32" s="79">
        <f t="shared" si="1"/>
        <v>130</v>
      </c>
      <c r="AF32" s="79">
        <f t="shared" si="2"/>
        <v>-100000</v>
      </c>
      <c r="AG32" s="80">
        <f t="shared" si="3"/>
        <v>130</v>
      </c>
      <c r="AH32" s="76"/>
      <c r="AI32" s="76"/>
      <c r="AJ32" s="76"/>
      <c r="AK32" s="76"/>
      <c r="AL32" s="76"/>
      <c r="AM32" s="76"/>
      <c r="AN32" s="76"/>
      <c r="AO32" s="76"/>
      <c r="AP32" s="76"/>
      <c r="AQ32" s="76"/>
      <c r="AR32" s="76"/>
      <c r="AS32" s="76"/>
    </row>
    <row r="33" spans="1:45"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76"/>
      <c r="AA33" s="78">
        <f t="shared" si="4"/>
        <v>31</v>
      </c>
      <c r="AB33" s="79">
        <f t="shared" si="0"/>
        <v>56.5</v>
      </c>
      <c r="AC33" s="79">
        <f t="shared" si="5"/>
        <v>127.5</v>
      </c>
      <c r="AD33" s="79">
        <f t="shared" si="6"/>
        <v>50</v>
      </c>
      <c r="AE33" s="79">
        <f t="shared" si="1"/>
        <v>-100000</v>
      </c>
      <c r="AF33" s="79">
        <f t="shared" si="2"/>
        <v>-100000</v>
      </c>
      <c r="AG33" s="80">
        <f t="shared" si="3"/>
        <v>127.5</v>
      </c>
      <c r="AH33" s="76"/>
      <c r="AI33" s="76"/>
      <c r="AJ33" s="76"/>
      <c r="AK33" s="76"/>
      <c r="AL33" s="76"/>
      <c r="AM33" s="76"/>
      <c r="AN33" s="76"/>
      <c r="AO33" s="76"/>
      <c r="AP33" s="76"/>
      <c r="AQ33" s="76"/>
      <c r="AR33" s="76"/>
      <c r="AS33" s="76"/>
    </row>
    <row r="34" spans="1:45"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76"/>
      <c r="AA34" s="78">
        <f t="shared" si="4"/>
        <v>32</v>
      </c>
      <c r="AB34" s="79">
        <f aca="true" t="shared" si="11" ref="AB34:AB65">10+1.5*AA34</f>
        <v>58</v>
      </c>
      <c r="AC34" s="79">
        <f t="shared" si="5"/>
        <v>125</v>
      </c>
      <c r="AD34" s="79">
        <f t="shared" si="6"/>
        <v>45</v>
      </c>
      <c r="AE34" s="79">
        <f aca="true" t="shared" si="12" ref="AE34:AE65">IF(AA34&lt;=C$15,C$14,-100000)</f>
        <v>-100000</v>
      </c>
      <c r="AF34" s="79">
        <f aca="true" t="shared" si="13" ref="AF34:AF65">IF(AA34=ROUND(C$17,0),C$19,-100000)</f>
        <v>-100000</v>
      </c>
      <c r="AG34" s="80">
        <f aca="true" t="shared" si="14" ref="AG34:AG65">IF(AA34&gt;=C$15,AC34,-100000)</f>
        <v>125</v>
      </c>
      <c r="AH34" s="76"/>
      <c r="AI34" s="76"/>
      <c r="AJ34" s="76"/>
      <c r="AK34" s="76"/>
      <c r="AL34" s="76"/>
      <c r="AM34" s="76"/>
      <c r="AN34" s="76"/>
      <c r="AO34" s="76"/>
      <c r="AP34" s="76"/>
      <c r="AQ34" s="76"/>
      <c r="AR34" s="76"/>
      <c r="AS34" s="76"/>
    </row>
    <row r="35" spans="1:45"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76"/>
      <c r="AA35" s="78">
        <f aca="true" t="shared" si="15" ref="AA35:AA66">AA34+1</f>
        <v>33</v>
      </c>
      <c r="AB35" s="79">
        <f t="shared" si="11"/>
        <v>59.5</v>
      </c>
      <c r="AC35" s="79">
        <f t="shared" si="5"/>
        <v>122.5</v>
      </c>
      <c r="AD35" s="79">
        <f t="shared" si="6"/>
        <v>40</v>
      </c>
      <c r="AE35" s="79">
        <f t="shared" si="12"/>
        <v>-100000</v>
      </c>
      <c r="AF35" s="79">
        <f t="shared" si="13"/>
        <v>-100000</v>
      </c>
      <c r="AG35" s="80">
        <f t="shared" si="14"/>
        <v>122.5</v>
      </c>
      <c r="AH35" s="76"/>
      <c r="AI35" s="76"/>
      <c r="AJ35" s="76"/>
      <c r="AK35" s="76"/>
      <c r="AL35" s="76"/>
      <c r="AM35" s="76"/>
      <c r="AN35" s="76"/>
      <c r="AO35" s="76"/>
      <c r="AP35" s="76"/>
      <c r="AQ35" s="76"/>
      <c r="AR35" s="76"/>
      <c r="AS35" s="76"/>
    </row>
    <row r="36" spans="1:45"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76"/>
      <c r="AA36" s="78">
        <f t="shared" si="15"/>
        <v>34</v>
      </c>
      <c r="AB36" s="79">
        <f t="shared" si="11"/>
        <v>61</v>
      </c>
      <c r="AC36" s="79">
        <f t="shared" si="5"/>
        <v>120</v>
      </c>
      <c r="AD36" s="79">
        <f t="shared" si="6"/>
        <v>35</v>
      </c>
      <c r="AE36" s="79">
        <f t="shared" si="12"/>
        <v>-100000</v>
      </c>
      <c r="AF36" s="79">
        <f t="shared" si="13"/>
        <v>-100000</v>
      </c>
      <c r="AG36" s="80">
        <f t="shared" si="14"/>
        <v>120</v>
      </c>
      <c r="AH36" s="76"/>
      <c r="AI36" s="76"/>
      <c r="AJ36" s="76"/>
      <c r="AK36" s="76"/>
      <c r="AL36" s="76"/>
      <c r="AM36" s="76"/>
      <c r="AN36" s="76"/>
      <c r="AO36" s="76"/>
      <c r="AP36" s="76"/>
      <c r="AQ36" s="76"/>
      <c r="AR36" s="76"/>
      <c r="AS36" s="76"/>
    </row>
    <row r="37" spans="1:45"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76"/>
      <c r="AA37" s="78">
        <f t="shared" si="15"/>
        <v>35</v>
      </c>
      <c r="AB37" s="79">
        <f t="shared" si="11"/>
        <v>62.5</v>
      </c>
      <c r="AC37" s="79">
        <f t="shared" si="5"/>
        <v>117.5</v>
      </c>
      <c r="AD37" s="79">
        <f t="shared" si="6"/>
        <v>30</v>
      </c>
      <c r="AE37" s="79">
        <f t="shared" si="12"/>
        <v>-100000</v>
      </c>
      <c r="AF37" s="79">
        <f t="shared" si="13"/>
        <v>-100000</v>
      </c>
      <c r="AG37" s="80">
        <f t="shared" si="14"/>
        <v>117.5</v>
      </c>
      <c r="AH37" s="76"/>
      <c r="AI37" s="76"/>
      <c r="AJ37" s="76"/>
      <c r="AK37" s="76"/>
      <c r="AL37" s="76"/>
      <c r="AM37" s="76"/>
      <c r="AN37" s="76"/>
      <c r="AO37" s="76"/>
      <c r="AP37" s="76"/>
      <c r="AQ37" s="76"/>
      <c r="AR37" s="76"/>
      <c r="AS37" s="76"/>
    </row>
    <row r="38" spans="1:45"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76"/>
      <c r="AA38" s="78">
        <f t="shared" si="15"/>
        <v>36</v>
      </c>
      <c r="AB38" s="79">
        <f t="shared" si="11"/>
        <v>64</v>
      </c>
      <c r="AC38" s="79">
        <f t="shared" si="5"/>
        <v>115</v>
      </c>
      <c r="AD38" s="79">
        <f t="shared" si="6"/>
        <v>25</v>
      </c>
      <c r="AE38" s="79">
        <f t="shared" si="12"/>
        <v>-100000</v>
      </c>
      <c r="AF38" s="79">
        <f t="shared" si="13"/>
        <v>-100000</v>
      </c>
      <c r="AG38" s="80">
        <f t="shared" si="14"/>
        <v>115</v>
      </c>
      <c r="AH38" s="76"/>
      <c r="AI38" s="76"/>
      <c r="AJ38" s="76"/>
      <c r="AK38" s="76"/>
      <c r="AL38" s="76"/>
      <c r="AM38" s="76"/>
      <c r="AN38" s="76"/>
      <c r="AO38" s="76"/>
      <c r="AP38" s="76"/>
      <c r="AQ38" s="76"/>
      <c r="AR38" s="76"/>
      <c r="AS38" s="76"/>
    </row>
    <row r="39" spans="1:45"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76"/>
      <c r="AA39" s="78">
        <f t="shared" si="15"/>
        <v>37</v>
      </c>
      <c r="AB39" s="79">
        <f t="shared" si="11"/>
        <v>65.5</v>
      </c>
      <c r="AC39" s="79">
        <f t="shared" si="5"/>
        <v>112.5</v>
      </c>
      <c r="AD39" s="79">
        <f t="shared" si="6"/>
        <v>20</v>
      </c>
      <c r="AE39" s="79">
        <f t="shared" si="12"/>
        <v>-100000</v>
      </c>
      <c r="AF39" s="79">
        <f t="shared" si="13"/>
        <v>-100000</v>
      </c>
      <c r="AG39" s="80">
        <f t="shared" si="14"/>
        <v>112.5</v>
      </c>
      <c r="AH39" s="76"/>
      <c r="AI39" s="76"/>
      <c r="AJ39" s="76"/>
      <c r="AK39" s="76"/>
      <c r="AL39" s="76"/>
      <c r="AM39" s="76"/>
      <c r="AN39" s="76"/>
      <c r="AO39" s="76"/>
      <c r="AP39" s="76"/>
      <c r="AQ39" s="76"/>
      <c r="AR39" s="76"/>
      <c r="AS39" s="76"/>
    </row>
    <row r="40" spans="1:45"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76"/>
      <c r="AA40" s="78">
        <f t="shared" si="15"/>
        <v>38</v>
      </c>
      <c r="AB40" s="79">
        <f t="shared" si="11"/>
        <v>67</v>
      </c>
      <c r="AC40" s="79">
        <f t="shared" si="5"/>
        <v>110</v>
      </c>
      <c r="AD40" s="79">
        <f t="shared" si="6"/>
        <v>15</v>
      </c>
      <c r="AE40" s="79">
        <f t="shared" si="12"/>
        <v>-100000</v>
      </c>
      <c r="AF40" s="79">
        <f t="shared" si="13"/>
        <v>-100000</v>
      </c>
      <c r="AG40" s="80">
        <f t="shared" si="14"/>
        <v>110</v>
      </c>
      <c r="AH40" s="76"/>
      <c r="AI40" s="76"/>
      <c r="AJ40" s="76"/>
      <c r="AK40" s="76"/>
      <c r="AL40" s="76"/>
      <c r="AM40" s="76"/>
      <c r="AN40" s="76"/>
      <c r="AO40" s="76"/>
      <c r="AP40" s="76"/>
      <c r="AQ40" s="76"/>
      <c r="AR40" s="76"/>
      <c r="AS40" s="76"/>
    </row>
    <row r="41" spans="1:45"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76"/>
      <c r="AA41" s="78">
        <f t="shared" si="15"/>
        <v>39</v>
      </c>
      <c r="AB41" s="79">
        <f t="shared" si="11"/>
        <v>68.5</v>
      </c>
      <c r="AC41" s="79">
        <f t="shared" si="5"/>
        <v>107.5</v>
      </c>
      <c r="AD41" s="79">
        <f t="shared" si="6"/>
        <v>10</v>
      </c>
      <c r="AE41" s="79">
        <f t="shared" si="12"/>
        <v>-100000</v>
      </c>
      <c r="AF41" s="79">
        <f t="shared" si="13"/>
        <v>-100000</v>
      </c>
      <c r="AG41" s="80">
        <f t="shared" si="14"/>
        <v>107.5</v>
      </c>
      <c r="AH41" s="76"/>
      <c r="AI41" s="76"/>
      <c r="AJ41" s="76"/>
      <c r="AK41" s="76"/>
      <c r="AL41" s="76"/>
      <c r="AM41" s="76"/>
      <c r="AN41" s="76"/>
      <c r="AO41" s="76"/>
      <c r="AP41" s="76"/>
      <c r="AQ41" s="76"/>
      <c r="AR41" s="76"/>
      <c r="AS41" s="76"/>
    </row>
    <row r="42" spans="1:45"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76"/>
      <c r="AA42" s="78">
        <f t="shared" si="15"/>
        <v>40</v>
      </c>
      <c r="AB42" s="79">
        <f t="shared" si="11"/>
        <v>70</v>
      </c>
      <c r="AC42" s="79">
        <f t="shared" si="5"/>
        <v>105</v>
      </c>
      <c r="AD42" s="79">
        <f t="shared" si="6"/>
        <v>5</v>
      </c>
      <c r="AE42" s="79">
        <f t="shared" si="12"/>
        <v>-100000</v>
      </c>
      <c r="AF42" s="79">
        <f t="shared" si="13"/>
        <v>-100000</v>
      </c>
      <c r="AG42" s="80">
        <f t="shared" si="14"/>
        <v>105</v>
      </c>
      <c r="AH42" s="76"/>
      <c r="AI42" s="76"/>
      <c r="AJ42" s="76"/>
      <c r="AK42" s="76"/>
      <c r="AL42" s="76"/>
      <c r="AM42" s="76"/>
      <c r="AN42" s="76"/>
      <c r="AO42" s="76"/>
      <c r="AP42" s="76"/>
      <c r="AQ42" s="76"/>
      <c r="AR42" s="76"/>
      <c r="AS42" s="76"/>
    </row>
    <row r="43" spans="1:45"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76"/>
      <c r="AA43" s="78">
        <f t="shared" si="15"/>
        <v>41</v>
      </c>
      <c r="AB43" s="79">
        <f t="shared" si="11"/>
        <v>71.5</v>
      </c>
      <c r="AC43" s="79">
        <f t="shared" si="5"/>
        <v>102.5</v>
      </c>
      <c r="AD43" s="79">
        <f t="shared" si="6"/>
        <v>0</v>
      </c>
      <c r="AE43" s="79">
        <f t="shared" si="12"/>
        <v>-100000</v>
      </c>
      <c r="AF43" s="79">
        <f t="shared" si="13"/>
        <v>-100000</v>
      </c>
      <c r="AG43" s="80">
        <f t="shared" si="14"/>
        <v>102.5</v>
      </c>
      <c r="AH43" s="76"/>
      <c r="AI43" s="76"/>
      <c r="AJ43" s="76"/>
      <c r="AK43" s="76"/>
      <c r="AL43" s="76"/>
      <c r="AM43" s="76"/>
      <c r="AN43" s="76"/>
      <c r="AO43" s="76"/>
      <c r="AP43" s="76"/>
      <c r="AQ43" s="76"/>
      <c r="AR43" s="76"/>
      <c r="AS43" s="76"/>
    </row>
    <row r="44" spans="1:45"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76"/>
      <c r="AA44" s="78">
        <f t="shared" si="15"/>
        <v>42</v>
      </c>
      <c r="AB44" s="79">
        <f t="shared" si="11"/>
        <v>73</v>
      </c>
      <c r="AC44" s="79">
        <f t="shared" si="5"/>
        <v>100</v>
      </c>
      <c r="AD44" s="79">
        <f t="shared" si="6"/>
        <v>-5</v>
      </c>
      <c r="AE44" s="79">
        <f t="shared" si="12"/>
        <v>-100000</v>
      </c>
      <c r="AF44" s="79">
        <f t="shared" si="13"/>
        <v>-100000</v>
      </c>
      <c r="AG44" s="80">
        <f t="shared" si="14"/>
        <v>100</v>
      </c>
      <c r="AH44" s="76"/>
      <c r="AI44" s="76"/>
      <c r="AJ44" s="76"/>
      <c r="AK44" s="76"/>
      <c r="AL44" s="76"/>
      <c r="AM44" s="76"/>
      <c r="AN44" s="76"/>
      <c r="AO44" s="76"/>
      <c r="AP44" s="76"/>
      <c r="AQ44" s="76"/>
      <c r="AR44" s="76"/>
      <c r="AS44" s="76"/>
    </row>
    <row r="45" spans="1:45"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76"/>
      <c r="AA45" s="78">
        <f t="shared" si="15"/>
        <v>43</v>
      </c>
      <c r="AB45" s="79">
        <f t="shared" si="11"/>
        <v>74.5</v>
      </c>
      <c r="AC45" s="79">
        <f t="shared" si="5"/>
        <v>97.5</v>
      </c>
      <c r="AD45" s="79">
        <f t="shared" si="6"/>
        <v>-10</v>
      </c>
      <c r="AE45" s="79">
        <f t="shared" si="12"/>
        <v>-100000</v>
      </c>
      <c r="AF45" s="79">
        <f t="shared" si="13"/>
        <v>-100000</v>
      </c>
      <c r="AG45" s="80">
        <f t="shared" si="14"/>
        <v>97.5</v>
      </c>
      <c r="AH45" s="76"/>
      <c r="AI45" s="76"/>
      <c r="AJ45" s="76"/>
      <c r="AK45" s="76"/>
      <c r="AL45" s="76"/>
      <c r="AM45" s="76"/>
      <c r="AN45" s="76"/>
      <c r="AO45" s="76"/>
      <c r="AP45" s="76"/>
      <c r="AQ45" s="76"/>
      <c r="AR45" s="76"/>
      <c r="AS45" s="76"/>
    </row>
    <row r="46" spans="1:45"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76"/>
      <c r="AA46" s="78">
        <f t="shared" si="15"/>
        <v>44</v>
      </c>
      <c r="AB46" s="79">
        <f t="shared" si="11"/>
        <v>76</v>
      </c>
      <c r="AC46" s="79">
        <f t="shared" si="5"/>
        <v>95</v>
      </c>
      <c r="AD46" s="79">
        <f t="shared" si="6"/>
        <v>-15</v>
      </c>
      <c r="AE46" s="79">
        <f t="shared" si="12"/>
        <v>-100000</v>
      </c>
      <c r="AF46" s="79">
        <f t="shared" si="13"/>
        <v>-100000</v>
      </c>
      <c r="AG46" s="80">
        <f t="shared" si="14"/>
        <v>95</v>
      </c>
      <c r="AH46" s="76"/>
      <c r="AI46" s="76"/>
      <c r="AJ46" s="76"/>
      <c r="AK46" s="76"/>
      <c r="AL46" s="76"/>
      <c r="AM46" s="76"/>
      <c r="AN46" s="76"/>
      <c r="AO46" s="76"/>
      <c r="AP46" s="76"/>
      <c r="AQ46" s="76"/>
      <c r="AR46" s="76"/>
      <c r="AS46" s="76"/>
    </row>
    <row r="47" spans="1:45"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76"/>
      <c r="AA47" s="78">
        <f t="shared" si="15"/>
        <v>45</v>
      </c>
      <c r="AB47" s="79">
        <f t="shared" si="11"/>
        <v>77.5</v>
      </c>
      <c r="AC47" s="79">
        <f t="shared" si="5"/>
        <v>92.5</v>
      </c>
      <c r="AD47" s="79">
        <f t="shared" si="6"/>
        <v>-20</v>
      </c>
      <c r="AE47" s="79">
        <f t="shared" si="12"/>
        <v>-100000</v>
      </c>
      <c r="AF47" s="79">
        <f t="shared" si="13"/>
        <v>-100000</v>
      </c>
      <c r="AG47" s="80">
        <f t="shared" si="14"/>
        <v>92.5</v>
      </c>
      <c r="AH47" s="76"/>
      <c r="AI47" s="76"/>
      <c r="AJ47" s="76"/>
      <c r="AK47" s="76"/>
      <c r="AL47" s="76"/>
      <c r="AM47" s="76"/>
      <c r="AN47" s="76"/>
      <c r="AO47" s="76"/>
      <c r="AP47" s="76"/>
      <c r="AQ47" s="76"/>
      <c r="AR47" s="76"/>
      <c r="AS47" s="76"/>
    </row>
    <row r="48" spans="1:45"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76"/>
      <c r="AA48" s="78">
        <f t="shared" si="15"/>
        <v>46</v>
      </c>
      <c r="AB48" s="79">
        <f t="shared" si="11"/>
        <v>79</v>
      </c>
      <c r="AC48" s="79">
        <f t="shared" si="5"/>
        <v>90</v>
      </c>
      <c r="AD48" s="79">
        <f t="shared" si="6"/>
        <v>-25</v>
      </c>
      <c r="AE48" s="79">
        <f t="shared" si="12"/>
        <v>-100000</v>
      </c>
      <c r="AF48" s="79">
        <f t="shared" si="13"/>
        <v>-100000</v>
      </c>
      <c r="AG48" s="80">
        <f t="shared" si="14"/>
        <v>90</v>
      </c>
      <c r="AH48" s="76"/>
      <c r="AI48" s="76"/>
      <c r="AJ48" s="76"/>
      <c r="AK48" s="76"/>
      <c r="AL48" s="76"/>
      <c r="AM48" s="76"/>
      <c r="AN48" s="76"/>
      <c r="AO48" s="76"/>
      <c r="AP48" s="76"/>
      <c r="AQ48" s="76"/>
      <c r="AR48" s="76"/>
      <c r="AS48" s="76"/>
    </row>
    <row r="49" spans="1:45"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76"/>
      <c r="AA49" s="78">
        <f t="shared" si="15"/>
        <v>47</v>
      </c>
      <c r="AB49" s="79">
        <f t="shared" si="11"/>
        <v>80.5</v>
      </c>
      <c r="AC49" s="79">
        <f t="shared" si="5"/>
        <v>87.5</v>
      </c>
      <c r="AD49" s="79">
        <f t="shared" si="6"/>
        <v>-30</v>
      </c>
      <c r="AE49" s="79">
        <f t="shared" si="12"/>
        <v>-100000</v>
      </c>
      <c r="AF49" s="79">
        <f t="shared" si="13"/>
        <v>-100000</v>
      </c>
      <c r="AG49" s="80">
        <f t="shared" si="14"/>
        <v>87.5</v>
      </c>
      <c r="AH49" s="76"/>
      <c r="AI49" s="76"/>
      <c r="AJ49" s="76"/>
      <c r="AK49" s="76"/>
      <c r="AL49" s="76"/>
      <c r="AM49" s="76"/>
      <c r="AN49" s="76"/>
      <c r="AO49" s="76"/>
      <c r="AP49" s="76"/>
      <c r="AQ49" s="76"/>
      <c r="AR49" s="76"/>
      <c r="AS49" s="76"/>
    </row>
    <row r="50" spans="1:45" ht="1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8">
        <f t="shared" si="15"/>
        <v>48</v>
      </c>
      <c r="AB50" s="79">
        <f t="shared" si="11"/>
        <v>82</v>
      </c>
      <c r="AC50" s="79">
        <f t="shared" si="5"/>
        <v>85</v>
      </c>
      <c r="AD50" s="79">
        <f t="shared" si="6"/>
        <v>-35</v>
      </c>
      <c r="AE50" s="79">
        <f t="shared" si="12"/>
        <v>-100000</v>
      </c>
      <c r="AF50" s="79">
        <f t="shared" si="13"/>
        <v>-100000</v>
      </c>
      <c r="AG50" s="80">
        <f t="shared" si="14"/>
        <v>85</v>
      </c>
      <c r="AH50" s="76"/>
      <c r="AI50" s="76"/>
      <c r="AJ50" s="76"/>
      <c r="AK50" s="76"/>
      <c r="AL50" s="76"/>
      <c r="AM50" s="76"/>
      <c r="AN50" s="76"/>
      <c r="AO50" s="76"/>
      <c r="AP50" s="76"/>
      <c r="AQ50" s="76"/>
      <c r="AR50" s="76"/>
      <c r="AS50" s="76"/>
    </row>
    <row r="51" spans="1:45" ht="1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8">
        <f t="shared" si="15"/>
        <v>49</v>
      </c>
      <c r="AB51" s="79">
        <f t="shared" si="11"/>
        <v>83.5</v>
      </c>
      <c r="AC51" s="79">
        <f t="shared" si="5"/>
        <v>82.5</v>
      </c>
      <c r="AD51" s="79">
        <f t="shared" si="6"/>
        <v>-40</v>
      </c>
      <c r="AE51" s="79">
        <f t="shared" si="12"/>
        <v>-100000</v>
      </c>
      <c r="AF51" s="79">
        <f t="shared" si="13"/>
        <v>78.125</v>
      </c>
      <c r="AG51" s="80">
        <f t="shared" si="14"/>
        <v>82.5</v>
      </c>
      <c r="AH51" s="76"/>
      <c r="AI51" s="76"/>
      <c r="AJ51" s="76"/>
      <c r="AK51" s="76"/>
      <c r="AL51" s="76"/>
      <c r="AM51" s="76"/>
      <c r="AN51" s="76"/>
      <c r="AO51" s="76"/>
      <c r="AP51" s="76"/>
      <c r="AQ51" s="76"/>
      <c r="AR51" s="76"/>
      <c r="AS51" s="76"/>
    </row>
    <row r="52" spans="1:45" ht="1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8">
        <f t="shared" si="15"/>
        <v>50</v>
      </c>
      <c r="AB52" s="79">
        <f t="shared" si="11"/>
        <v>85</v>
      </c>
      <c r="AC52" s="79">
        <f t="shared" si="5"/>
        <v>80</v>
      </c>
      <c r="AD52" s="79">
        <f t="shared" si="6"/>
        <v>-45</v>
      </c>
      <c r="AE52" s="79">
        <f t="shared" si="12"/>
        <v>-100000</v>
      </c>
      <c r="AF52" s="79">
        <f t="shared" si="13"/>
        <v>-100000</v>
      </c>
      <c r="AG52" s="80">
        <f t="shared" si="14"/>
        <v>80</v>
      </c>
      <c r="AH52" s="76"/>
      <c r="AI52" s="76"/>
      <c r="AJ52" s="76"/>
      <c r="AK52" s="76"/>
      <c r="AL52" s="76"/>
      <c r="AM52" s="76"/>
      <c r="AN52" s="76"/>
      <c r="AO52" s="76"/>
      <c r="AP52" s="76"/>
      <c r="AQ52" s="76"/>
      <c r="AR52" s="76"/>
      <c r="AS52" s="76"/>
    </row>
    <row r="53" spans="1:45" ht="1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8">
        <f t="shared" si="15"/>
        <v>51</v>
      </c>
      <c r="AB53" s="79">
        <f t="shared" si="11"/>
        <v>86.5</v>
      </c>
      <c r="AC53" s="79">
        <f t="shared" si="5"/>
        <v>77.5</v>
      </c>
      <c r="AD53" s="79">
        <f t="shared" si="6"/>
        <v>-50</v>
      </c>
      <c r="AE53" s="79">
        <f t="shared" si="12"/>
        <v>-100000</v>
      </c>
      <c r="AF53" s="79">
        <f t="shared" si="13"/>
        <v>-100000</v>
      </c>
      <c r="AG53" s="80">
        <f t="shared" si="14"/>
        <v>77.5</v>
      </c>
      <c r="AH53" s="76"/>
      <c r="AI53" s="76"/>
      <c r="AJ53" s="76"/>
      <c r="AK53" s="76"/>
      <c r="AL53" s="76"/>
      <c r="AM53" s="76"/>
      <c r="AN53" s="76"/>
      <c r="AO53" s="76"/>
      <c r="AP53" s="76"/>
      <c r="AQ53" s="76"/>
      <c r="AR53" s="76"/>
      <c r="AS53" s="76"/>
    </row>
    <row r="54" spans="1:45" ht="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8">
        <f t="shared" si="15"/>
        <v>52</v>
      </c>
      <c r="AB54" s="79">
        <f t="shared" si="11"/>
        <v>88</v>
      </c>
      <c r="AC54" s="79">
        <f t="shared" si="5"/>
        <v>75</v>
      </c>
      <c r="AD54" s="79">
        <f t="shared" si="6"/>
        <v>-55</v>
      </c>
      <c r="AE54" s="79">
        <f t="shared" si="12"/>
        <v>-100000</v>
      </c>
      <c r="AF54" s="79">
        <f t="shared" si="13"/>
        <v>-100000</v>
      </c>
      <c r="AG54" s="80">
        <f t="shared" si="14"/>
        <v>75</v>
      </c>
      <c r="AH54" s="76"/>
      <c r="AI54" s="76"/>
      <c r="AJ54" s="76"/>
      <c r="AK54" s="76"/>
      <c r="AL54" s="76"/>
      <c r="AM54" s="76"/>
      <c r="AN54" s="76"/>
      <c r="AO54" s="76"/>
      <c r="AP54" s="76"/>
      <c r="AQ54" s="76"/>
      <c r="AR54" s="76"/>
      <c r="AS54" s="76"/>
    </row>
    <row r="55" spans="1:45" ht="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8">
        <f t="shared" si="15"/>
        <v>53</v>
      </c>
      <c r="AB55" s="79">
        <f t="shared" si="11"/>
        <v>89.5</v>
      </c>
      <c r="AC55" s="79">
        <f t="shared" si="5"/>
        <v>72.5</v>
      </c>
      <c r="AD55" s="79">
        <f t="shared" si="6"/>
        <v>-60</v>
      </c>
      <c r="AE55" s="79">
        <f t="shared" si="12"/>
        <v>-100000</v>
      </c>
      <c r="AF55" s="79">
        <f t="shared" si="13"/>
        <v>-100000</v>
      </c>
      <c r="AG55" s="80">
        <f t="shared" si="14"/>
        <v>72.5</v>
      </c>
      <c r="AH55" s="76"/>
      <c r="AI55" s="76"/>
      <c r="AJ55" s="76"/>
      <c r="AK55" s="76"/>
      <c r="AL55" s="76"/>
      <c r="AM55" s="76"/>
      <c r="AN55" s="76"/>
      <c r="AO55" s="76"/>
      <c r="AP55" s="76"/>
      <c r="AQ55" s="76"/>
      <c r="AR55" s="76"/>
      <c r="AS55" s="76"/>
    </row>
    <row r="56" spans="1:45" ht="1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8">
        <f t="shared" si="15"/>
        <v>54</v>
      </c>
      <c r="AB56" s="79">
        <f t="shared" si="11"/>
        <v>91</v>
      </c>
      <c r="AC56" s="79">
        <f t="shared" si="5"/>
        <v>70</v>
      </c>
      <c r="AD56" s="79">
        <f t="shared" si="6"/>
        <v>-65</v>
      </c>
      <c r="AE56" s="79">
        <f t="shared" si="12"/>
        <v>-100000</v>
      </c>
      <c r="AF56" s="79">
        <f t="shared" si="13"/>
        <v>-100000</v>
      </c>
      <c r="AG56" s="80">
        <f t="shared" si="14"/>
        <v>70</v>
      </c>
      <c r="AH56" s="76"/>
      <c r="AI56" s="76"/>
      <c r="AJ56" s="76"/>
      <c r="AK56" s="76"/>
      <c r="AL56" s="76"/>
      <c r="AM56" s="76"/>
      <c r="AN56" s="76"/>
      <c r="AO56" s="76"/>
      <c r="AP56" s="76"/>
      <c r="AQ56" s="76"/>
      <c r="AR56" s="76"/>
      <c r="AS56" s="76"/>
    </row>
    <row r="57" spans="1:45" ht="1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8">
        <f t="shared" si="15"/>
        <v>55</v>
      </c>
      <c r="AB57" s="79">
        <f t="shared" si="11"/>
        <v>92.5</v>
      </c>
      <c r="AC57" s="79">
        <f t="shared" si="5"/>
        <v>67.5</v>
      </c>
      <c r="AD57" s="79">
        <f t="shared" si="6"/>
        <v>-70</v>
      </c>
      <c r="AE57" s="79">
        <f t="shared" si="12"/>
        <v>-100000</v>
      </c>
      <c r="AF57" s="79">
        <f t="shared" si="13"/>
        <v>-100000</v>
      </c>
      <c r="AG57" s="80">
        <f t="shared" si="14"/>
        <v>67.5</v>
      </c>
      <c r="AH57" s="76"/>
      <c r="AI57" s="76"/>
      <c r="AJ57" s="76"/>
      <c r="AK57" s="76"/>
      <c r="AL57" s="76"/>
      <c r="AM57" s="76"/>
      <c r="AN57" s="76"/>
      <c r="AO57" s="76"/>
      <c r="AP57" s="76"/>
      <c r="AQ57" s="76"/>
      <c r="AR57" s="76"/>
      <c r="AS57" s="76"/>
    </row>
    <row r="58" spans="1:45" ht="1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8">
        <f t="shared" si="15"/>
        <v>56</v>
      </c>
      <c r="AB58" s="79">
        <f t="shared" si="11"/>
        <v>94</v>
      </c>
      <c r="AC58" s="79">
        <f t="shared" si="5"/>
        <v>65</v>
      </c>
      <c r="AD58" s="79">
        <f t="shared" si="6"/>
        <v>-75</v>
      </c>
      <c r="AE58" s="79">
        <f t="shared" si="12"/>
        <v>-100000</v>
      </c>
      <c r="AF58" s="79">
        <f t="shared" si="13"/>
        <v>-100000</v>
      </c>
      <c r="AG58" s="80">
        <f t="shared" si="14"/>
        <v>65</v>
      </c>
      <c r="AH58" s="76"/>
      <c r="AI58" s="76"/>
      <c r="AJ58" s="76"/>
      <c r="AK58" s="76"/>
      <c r="AL58" s="76"/>
      <c r="AM58" s="76"/>
      <c r="AN58" s="76"/>
      <c r="AO58" s="76"/>
      <c r="AP58" s="76"/>
      <c r="AQ58" s="76"/>
      <c r="AR58" s="76"/>
      <c r="AS58" s="76"/>
    </row>
    <row r="59" spans="1:45" ht="1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8">
        <f t="shared" si="15"/>
        <v>57</v>
      </c>
      <c r="AB59" s="79">
        <f t="shared" si="11"/>
        <v>95.5</v>
      </c>
      <c r="AC59" s="79">
        <f t="shared" si="5"/>
        <v>62.5</v>
      </c>
      <c r="AD59" s="79">
        <f t="shared" si="6"/>
        <v>-80</v>
      </c>
      <c r="AE59" s="79">
        <f t="shared" si="12"/>
        <v>-100000</v>
      </c>
      <c r="AF59" s="79">
        <f t="shared" si="13"/>
        <v>-100000</v>
      </c>
      <c r="AG59" s="80">
        <f t="shared" si="14"/>
        <v>62.5</v>
      </c>
      <c r="AH59" s="76"/>
      <c r="AI59" s="76"/>
      <c r="AJ59" s="76"/>
      <c r="AK59" s="76"/>
      <c r="AL59" s="76"/>
      <c r="AM59" s="76"/>
      <c r="AN59" s="76"/>
      <c r="AO59" s="76"/>
      <c r="AP59" s="76"/>
      <c r="AQ59" s="76"/>
      <c r="AR59" s="76"/>
      <c r="AS59" s="76"/>
    </row>
    <row r="60" spans="1:45" ht="1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8">
        <f t="shared" si="15"/>
        <v>58</v>
      </c>
      <c r="AB60" s="79">
        <f t="shared" si="11"/>
        <v>97</v>
      </c>
      <c r="AC60" s="79">
        <f t="shared" si="5"/>
        <v>60</v>
      </c>
      <c r="AD60" s="79">
        <f t="shared" si="6"/>
        <v>-85</v>
      </c>
      <c r="AE60" s="79">
        <f t="shared" si="12"/>
        <v>-100000</v>
      </c>
      <c r="AF60" s="79">
        <f t="shared" si="13"/>
        <v>-100000</v>
      </c>
      <c r="AG60" s="80">
        <f t="shared" si="14"/>
        <v>60</v>
      </c>
      <c r="AH60" s="76"/>
      <c r="AI60" s="76"/>
      <c r="AJ60" s="76"/>
      <c r="AK60" s="76"/>
      <c r="AL60" s="76"/>
      <c r="AM60" s="76"/>
      <c r="AN60" s="76"/>
      <c r="AO60" s="76"/>
      <c r="AP60" s="76"/>
      <c r="AQ60" s="76"/>
      <c r="AR60" s="76"/>
      <c r="AS60" s="76"/>
    </row>
    <row r="61" spans="1:45" ht="1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8">
        <f t="shared" si="15"/>
        <v>59</v>
      </c>
      <c r="AB61" s="79">
        <f t="shared" si="11"/>
        <v>98.5</v>
      </c>
      <c r="AC61" s="79">
        <f t="shared" si="5"/>
        <v>57.5</v>
      </c>
      <c r="AD61" s="79">
        <f t="shared" si="6"/>
        <v>-90</v>
      </c>
      <c r="AE61" s="79">
        <f t="shared" si="12"/>
        <v>-100000</v>
      </c>
      <c r="AF61" s="79">
        <f t="shared" si="13"/>
        <v>-100000</v>
      </c>
      <c r="AG61" s="80">
        <f t="shared" si="14"/>
        <v>57.5</v>
      </c>
      <c r="AH61" s="76"/>
      <c r="AI61" s="76"/>
      <c r="AJ61" s="76"/>
      <c r="AK61" s="76"/>
      <c r="AL61" s="76"/>
      <c r="AM61" s="76"/>
      <c r="AN61" s="76"/>
      <c r="AO61" s="76"/>
      <c r="AP61" s="76"/>
      <c r="AQ61" s="76"/>
      <c r="AR61" s="76"/>
      <c r="AS61" s="76"/>
    </row>
    <row r="62" spans="1:45" ht="1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8">
        <f t="shared" si="15"/>
        <v>60</v>
      </c>
      <c r="AB62" s="79">
        <f t="shared" si="11"/>
        <v>100</v>
      </c>
      <c r="AC62" s="79">
        <f t="shared" si="5"/>
        <v>55</v>
      </c>
      <c r="AD62" s="79">
        <f t="shared" si="6"/>
        <v>-95</v>
      </c>
      <c r="AE62" s="79">
        <f t="shared" si="12"/>
        <v>-100000</v>
      </c>
      <c r="AF62" s="79">
        <f t="shared" si="13"/>
        <v>-100000</v>
      </c>
      <c r="AG62" s="80">
        <f t="shared" si="14"/>
        <v>55</v>
      </c>
      <c r="AH62" s="76"/>
      <c r="AI62" s="76"/>
      <c r="AJ62" s="76"/>
      <c r="AK62" s="76"/>
      <c r="AL62" s="76"/>
      <c r="AM62" s="76"/>
      <c r="AN62" s="76"/>
      <c r="AO62" s="76"/>
      <c r="AP62" s="76"/>
      <c r="AQ62" s="76"/>
      <c r="AR62" s="76"/>
      <c r="AS62" s="76"/>
    </row>
    <row r="63" spans="1:45" ht="1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8">
        <f t="shared" si="15"/>
        <v>61</v>
      </c>
      <c r="AB63" s="79">
        <f t="shared" si="11"/>
        <v>101.5</v>
      </c>
      <c r="AC63" s="79">
        <f t="shared" si="5"/>
        <v>52.5</v>
      </c>
      <c r="AD63" s="79">
        <f t="shared" si="6"/>
        <v>-100</v>
      </c>
      <c r="AE63" s="79">
        <f t="shared" si="12"/>
        <v>-100000</v>
      </c>
      <c r="AF63" s="79">
        <f t="shared" si="13"/>
        <v>-100000</v>
      </c>
      <c r="AG63" s="80">
        <f t="shared" si="14"/>
        <v>52.5</v>
      </c>
      <c r="AH63" s="76"/>
      <c r="AI63" s="76"/>
      <c r="AJ63" s="76"/>
      <c r="AK63" s="76"/>
      <c r="AL63" s="76"/>
      <c r="AM63" s="76"/>
      <c r="AN63" s="76"/>
      <c r="AO63" s="76"/>
      <c r="AP63" s="76"/>
      <c r="AQ63" s="76"/>
      <c r="AR63" s="76"/>
      <c r="AS63" s="76"/>
    </row>
    <row r="64" spans="1:45" ht="1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8">
        <f t="shared" si="15"/>
        <v>62</v>
      </c>
      <c r="AB64" s="79">
        <f t="shared" si="11"/>
        <v>103</v>
      </c>
      <c r="AC64" s="79">
        <f t="shared" si="5"/>
        <v>50</v>
      </c>
      <c r="AD64" s="79">
        <f t="shared" si="6"/>
        <v>-105</v>
      </c>
      <c r="AE64" s="79">
        <f t="shared" si="12"/>
        <v>-100000</v>
      </c>
      <c r="AF64" s="79">
        <f t="shared" si="13"/>
        <v>-100000</v>
      </c>
      <c r="AG64" s="80">
        <f t="shared" si="14"/>
        <v>50</v>
      </c>
      <c r="AH64" s="76"/>
      <c r="AI64" s="76"/>
      <c r="AJ64" s="76"/>
      <c r="AK64" s="76"/>
      <c r="AL64" s="76"/>
      <c r="AM64" s="76"/>
      <c r="AN64" s="76"/>
      <c r="AO64" s="76"/>
      <c r="AP64" s="76"/>
      <c r="AQ64" s="76"/>
      <c r="AR64" s="76"/>
      <c r="AS64" s="76"/>
    </row>
    <row r="65" spans="1:45" ht="1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8">
        <f t="shared" si="15"/>
        <v>63</v>
      </c>
      <c r="AB65" s="79">
        <f t="shared" si="11"/>
        <v>104.5</v>
      </c>
      <c r="AC65" s="79">
        <f t="shared" si="5"/>
        <v>47.5</v>
      </c>
      <c r="AD65" s="79">
        <f t="shared" si="6"/>
        <v>-110</v>
      </c>
      <c r="AE65" s="79">
        <f t="shared" si="12"/>
        <v>-100000</v>
      </c>
      <c r="AF65" s="79">
        <f t="shared" si="13"/>
        <v>-100000</v>
      </c>
      <c r="AG65" s="80">
        <f t="shared" si="14"/>
        <v>47.5</v>
      </c>
      <c r="AH65" s="76"/>
      <c r="AI65" s="76"/>
      <c r="AJ65" s="76"/>
      <c r="AK65" s="76"/>
      <c r="AL65" s="76"/>
      <c r="AM65" s="76"/>
      <c r="AN65" s="76"/>
      <c r="AO65" s="76"/>
      <c r="AP65" s="76"/>
      <c r="AQ65" s="76"/>
      <c r="AR65" s="76"/>
      <c r="AS65" s="76"/>
    </row>
    <row r="66" spans="1:45" ht="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8">
        <f t="shared" si="15"/>
        <v>64</v>
      </c>
      <c r="AB66" s="79">
        <f aca="true" t="shared" si="16" ref="AB66:AB82">10+1.5*AA66</f>
        <v>106</v>
      </c>
      <c r="AC66" s="79">
        <f t="shared" si="5"/>
        <v>45</v>
      </c>
      <c r="AD66" s="79">
        <f t="shared" si="6"/>
        <v>-115</v>
      </c>
      <c r="AE66" s="79">
        <f aca="true" t="shared" si="17" ref="AE66:AE82">IF(AA66&lt;=C$15,C$14,-100000)</f>
        <v>-100000</v>
      </c>
      <c r="AF66" s="79">
        <f aca="true" t="shared" si="18" ref="AF66:AF82">IF(AA66=ROUND(C$17,0),C$19,-100000)</f>
        <v>-100000</v>
      </c>
      <c r="AG66" s="80">
        <f aca="true" t="shared" si="19" ref="AG66:AG82">IF(AA66&gt;=C$15,AC66,-100000)</f>
        <v>45</v>
      </c>
      <c r="AH66" s="76"/>
      <c r="AI66" s="76"/>
      <c r="AJ66" s="76"/>
      <c r="AK66" s="76"/>
      <c r="AL66" s="76"/>
      <c r="AM66" s="76"/>
      <c r="AN66" s="76"/>
      <c r="AO66" s="76"/>
      <c r="AP66" s="76"/>
      <c r="AQ66" s="76"/>
      <c r="AR66" s="76"/>
      <c r="AS66" s="76"/>
    </row>
    <row r="67" spans="1:45" ht="1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8">
        <f aca="true" t="shared" si="20" ref="AA67:AA82">AA66+1</f>
        <v>65</v>
      </c>
      <c r="AB67" s="79">
        <f t="shared" si="16"/>
        <v>107.5</v>
      </c>
      <c r="AC67" s="79">
        <f aca="true" t="shared" si="21" ref="AC67:AC82">205-2.5*AA67</f>
        <v>42.5</v>
      </c>
      <c r="AD67" s="79">
        <f aca="true" t="shared" si="22" ref="AD67:AD82">205-5*AA67</f>
        <v>-120</v>
      </c>
      <c r="AE67" s="79">
        <f t="shared" si="17"/>
        <v>-100000</v>
      </c>
      <c r="AF67" s="79">
        <f t="shared" si="18"/>
        <v>-100000</v>
      </c>
      <c r="AG67" s="80">
        <f t="shared" si="19"/>
        <v>42.5</v>
      </c>
      <c r="AH67" s="76"/>
      <c r="AI67" s="76"/>
      <c r="AJ67" s="76"/>
      <c r="AK67" s="76"/>
      <c r="AL67" s="76"/>
      <c r="AM67" s="76"/>
      <c r="AN67" s="76"/>
      <c r="AO67" s="76"/>
      <c r="AP67" s="76"/>
      <c r="AQ67" s="76"/>
      <c r="AR67" s="76"/>
      <c r="AS67" s="76"/>
    </row>
    <row r="68" spans="1:45" ht="1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8">
        <f t="shared" si="20"/>
        <v>66</v>
      </c>
      <c r="AB68" s="79">
        <f t="shared" si="16"/>
        <v>109</v>
      </c>
      <c r="AC68" s="79">
        <f t="shared" si="21"/>
        <v>40</v>
      </c>
      <c r="AD68" s="79">
        <f t="shared" si="22"/>
        <v>-125</v>
      </c>
      <c r="AE68" s="79">
        <f t="shared" si="17"/>
        <v>-100000</v>
      </c>
      <c r="AF68" s="79">
        <f t="shared" si="18"/>
        <v>-100000</v>
      </c>
      <c r="AG68" s="80">
        <f t="shared" si="19"/>
        <v>40</v>
      </c>
      <c r="AH68" s="76"/>
      <c r="AI68" s="76"/>
      <c r="AJ68" s="76"/>
      <c r="AK68" s="76"/>
      <c r="AL68" s="76"/>
      <c r="AM68" s="76"/>
      <c r="AN68" s="76"/>
      <c r="AO68" s="76"/>
      <c r="AP68" s="76"/>
      <c r="AQ68" s="76"/>
      <c r="AR68" s="76"/>
      <c r="AS68" s="76"/>
    </row>
    <row r="69" spans="1:45" ht="1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8">
        <f t="shared" si="20"/>
        <v>67</v>
      </c>
      <c r="AB69" s="79">
        <f t="shared" si="16"/>
        <v>110.5</v>
      </c>
      <c r="AC69" s="79">
        <f t="shared" si="21"/>
        <v>37.5</v>
      </c>
      <c r="AD69" s="79">
        <f t="shared" si="22"/>
        <v>-130</v>
      </c>
      <c r="AE69" s="79">
        <f t="shared" si="17"/>
        <v>-100000</v>
      </c>
      <c r="AF69" s="79">
        <f t="shared" si="18"/>
        <v>-100000</v>
      </c>
      <c r="AG69" s="80">
        <f t="shared" si="19"/>
        <v>37.5</v>
      </c>
      <c r="AH69" s="76"/>
      <c r="AI69" s="76"/>
      <c r="AJ69" s="76"/>
      <c r="AK69" s="76"/>
      <c r="AL69" s="76"/>
      <c r="AM69" s="76"/>
      <c r="AN69" s="76"/>
      <c r="AO69" s="76"/>
      <c r="AP69" s="76"/>
      <c r="AQ69" s="76"/>
      <c r="AR69" s="76"/>
      <c r="AS69" s="76"/>
    </row>
    <row r="70" spans="1:45" ht="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8">
        <f t="shared" si="20"/>
        <v>68</v>
      </c>
      <c r="AB70" s="79">
        <f t="shared" si="16"/>
        <v>112</v>
      </c>
      <c r="AC70" s="79">
        <f t="shared" si="21"/>
        <v>35</v>
      </c>
      <c r="AD70" s="79">
        <f t="shared" si="22"/>
        <v>-135</v>
      </c>
      <c r="AE70" s="79">
        <f t="shared" si="17"/>
        <v>-100000</v>
      </c>
      <c r="AF70" s="79">
        <f t="shared" si="18"/>
        <v>-100000</v>
      </c>
      <c r="AG70" s="80">
        <f t="shared" si="19"/>
        <v>35</v>
      </c>
      <c r="AH70" s="76"/>
      <c r="AI70" s="76"/>
      <c r="AJ70" s="76"/>
      <c r="AK70" s="76"/>
      <c r="AL70" s="76"/>
      <c r="AM70" s="76"/>
      <c r="AN70" s="76"/>
      <c r="AO70" s="76"/>
      <c r="AP70" s="76"/>
      <c r="AQ70" s="76"/>
      <c r="AR70" s="76"/>
      <c r="AS70" s="76"/>
    </row>
    <row r="71" spans="1:45" ht="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8">
        <f t="shared" si="20"/>
        <v>69</v>
      </c>
      <c r="AB71" s="79">
        <f t="shared" si="16"/>
        <v>113.5</v>
      </c>
      <c r="AC71" s="79">
        <f t="shared" si="21"/>
        <v>32.5</v>
      </c>
      <c r="AD71" s="79">
        <f t="shared" si="22"/>
        <v>-140</v>
      </c>
      <c r="AE71" s="79">
        <f t="shared" si="17"/>
        <v>-100000</v>
      </c>
      <c r="AF71" s="79">
        <f t="shared" si="18"/>
        <v>-100000</v>
      </c>
      <c r="AG71" s="80">
        <f t="shared" si="19"/>
        <v>32.5</v>
      </c>
      <c r="AH71" s="76"/>
      <c r="AI71" s="76"/>
      <c r="AJ71" s="76"/>
      <c r="AK71" s="76"/>
      <c r="AL71" s="76"/>
      <c r="AM71" s="76"/>
      <c r="AN71" s="76"/>
      <c r="AO71" s="76"/>
      <c r="AP71" s="76"/>
      <c r="AQ71" s="76"/>
      <c r="AR71" s="76"/>
      <c r="AS71" s="76"/>
    </row>
    <row r="72" spans="1:45" ht="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8">
        <f t="shared" si="20"/>
        <v>70</v>
      </c>
      <c r="AB72" s="79">
        <f t="shared" si="16"/>
        <v>115</v>
      </c>
      <c r="AC72" s="79">
        <f t="shared" si="21"/>
        <v>30</v>
      </c>
      <c r="AD72" s="79">
        <f t="shared" si="22"/>
        <v>-145</v>
      </c>
      <c r="AE72" s="79">
        <f t="shared" si="17"/>
        <v>-100000</v>
      </c>
      <c r="AF72" s="79">
        <f t="shared" si="18"/>
        <v>-100000</v>
      </c>
      <c r="AG72" s="80">
        <f t="shared" si="19"/>
        <v>30</v>
      </c>
      <c r="AH72" s="76"/>
      <c r="AI72" s="76"/>
      <c r="AJ72" s="76"/>
      <c r="AK72" s="76"/>
      <c r="AL72" s="76"/>
      <c r="AM72" s="76"/>
      <c r="AN72" s="76"/>
      <c r="AO72" s="76"/>
      <c r="AP72" s="76"/>
      <c r="AQ72" s="76"/>
      <c r="AR72" s="76"/>
      <c r="AS72" s="76"/>
    </row>
    <row r="73" spans="1:45" ht="1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8">
        <f t="shared" si="20"/>
        <v>71</v>
      </c>
      <c r="AB73" s="79">
        <f t="shared" si="16"/>
        <v>116.5</v>
      </c>
      <c r="AC73" s="79">
        <f t="shared" si="21"/>
        <v>27.5</v>
      </c>
      <c r="AD73" s="79">
        <f t="shared" si="22"/>
        <v>-150</v>
      </c>
      <c r="AE73" s="79">
        <f t="shared" si="17"/>
        <v>-100000</v>
      </c>
      <c r="AF73" s="79">
        <f t="shared" si="18"/>
        <v>-100000</v>
      </c>
      <c r="AG73" s="80">
        <f t="shared" si="19"/>
        <v>27.5</v>
      </c>
      <c r="AH73" s="76"/>
      <c r="AI73" s="76"/>
      <c r="AJ73" s="76"/>
      <c r="AK73" s="76"/>
      <c r="AL73" s="76"/>
      <c r="AM73" s="76"/>
      <c r="AN73" s="76"/>
      <c r="AO73" s="76"/>
      <c r="AP73" s="76"/>
      <c r="AQ73" s="76"/>
      <c r="AR73" s="76"/>
      <c r="AS73" s="76"/>
    </row>
    <row r="74" spans="1:45" ht="1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8">
        <f t="shared" si="20"/>
        <v>72</v>
      </c>
      <c r="AB74" s="79">
        <f t="shared" si="16"/>
        <v>118</v>
      </c>
      <c r="AC74" s="79">
        <f t="shared" si="21"/>
        <v>25</v>
      </c>
      <c r="AD74" s="79">
        <f t="shared" si="22"/>
        <v>-155</v>
      </c>
      <c r="AE74" s="79">
        <f t="shared" si="17"/>
        <v>-100000</v>
      </c>
      <c r="AF74" s="79">
        <f t="shared" si="18"/>
        <v>-100000</v>
      </c>
      <c r="AG74" s="80">
        <f t="shared" si="19"/>
        <v>25</v>
      </c>
      <c r="AH74" s="76"/>
      <c r="AI74" s="76"/>
      <c r="AJ74" s="76"/>
      <c r="AK74" s="76"/>
      <c r="AL74" s="76"/>
      <c r="AM74" s="76"/>
      <c r="AN74" s="76"/>
      <c r="AO74" s="76"/>
      <c r="AP74" s="76"/>
      <c r="AQ74" s="76"/>
      <c r="AR74" s="76"/>
      <c r="AS74" s="76"/>
    </row>
    <row r="75" spans="1:45" ht="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8">
        <f t="shared" si="20"/>
        <v>73</v>
      </c>
      <c r="AB75" s="79">
        <f t="shared" si="16"/>
        <v>119.5</v>
      </c>
      <c r="AC75" s="79">
        <f t="shared" si="21"/>
        <v>22.5</v>
      </c>
      <c r="AD75" s="79">
        <f t="shared" si="22"/>
        <v>-160</v>
      </c>
      <c r="AE75" s="79">
        <f t="shared" si="17"/>
        <v>-100000</v>
      </c>
      <c r="AF75" s="79">
        <f t="shared" si="18"/>
        <v>-100000</v>
      </c>
      <c r="AG75" s="80">
        <f t="shared" si="19"/>
        <v>22.5</v>
      </c>
      <c r="AH75" s="76"/>
      <c r="AI75" s="76"/>
      <c r="AJ75" s="76"/>
      <c r="AK75" s="76"/>
      <c r="AL75" s="76"/>
      <c r="AM75" s="76"/>
      <c r="AN75" s="76"/>
      <c r="AO75" s="76"/>
      <c r="AP75" s="76"/>
      <c r="AQ75" s="76"/>
      <c r="AR75" s="76"/>
      <c r="AS75" s="76"/>
    </row>
    <row r="76" spans="1:45" ht="1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8">
        <f t="shared" si="20"/>
        <v>74</v>
      </c>
      <c r="AB76" s="79">
        <f t="shared" si="16"/>
        <v>121</v>
      </c>
      <c r="AC76" s="79">
        <f t="shared" si="21"/>
        <v>20</v>
      </c>
      <c r="AD76" s="79">
        <f t="shared" si="22"/>
        <v>-165</v>
      </c>
      <c r="AE76" s="79">
        <f t="shared" si="17"/>
        <v>-100000</v>
      </c>
      <c r="AF76" s="79">
        <f t="shared" si="18"/>
        <v>-100000</v>
      </c>
      <c r="AG76" s="80">
        <f t="shared" si="19"/>
        <v>20</v>
      </c>
      <c r="AH76" s="76"/>
      <c r="AI76" s="76"/>
      <c r="AJ76" s="76"/>
      <c r="AK76" s="76"/>
      <c r="AL76" s="76"/>
      <c r="AM76" s="76"/>
      <c r="AN76" s="76"/>
      <c r="AO76" s="76"/>
      <c r="AP76" s="76"/>
      <c r="AQ76" s="76"/>
      <c r="AR76" s="76"/>
      <c r="AS76" s="76"/>
    </row>
    <row r="77" spans="1:45" ht="1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8">
        <f t="shared" si="20"/>
        <v>75</v>
      </c>
      <c r="AB77" s="79">
        <f t="shared" si="16"/>
        <v>122.5</v>
      </c>
      <c r="AC77" s="79">
        <f t="shared" si="21"/>
        <v>17.5</v>
      </c>
      <c r="AD77" s="79">
        <f t="shared" si="22"/>
        <v>-170</v>
      </c>
      <c r="AE77" s="79">
        <f t="shared" si="17"/>
        <v>-100000</v>
      </c>
      <c r="AF77" s="79">
        <f t="shared" si="18"/>
        <v>-100000</v>
      </c>
      <c r="AG77" s="80">
        <f t="shared" si="19"/>
        <v>17.5</v>
      </c>
      <c r="AH77" s="76"/>
      <c r="AI77" s="76"/>
      <c r="AJ77" s="76"/>
      <c r="AK77" s="76"/>
      <c r="AL77" s="76"/>
      <c r="AM77" s="76"/>
      <c r="AN77" s="76"/>
      <c r="AO77" s="76"/>
      <c r="AP77" s="76"/>
      <c r="AQ77" s="76"/>
      <c r="AR77" s="76"/>
      <c r="AS77" s="76"/>
    </row>
    <row r="78" spans="1:45" ht="1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8">
        <f t="shared" si="20"/>
        <v>76</v>
      </c>
      <c r="AB78" s="79">
        <f t="shared" si="16"/>
        <v>124</v>
      </c>
      <c r="AC78" s="79">
        <f t="shared" si="21"/>
        <v>15</v>
      </c>
      <c r="AD78" s="79">
        <f t="shared" si="22"/>
        <v>-175</v>
      </c>
      <c r="AE78" s="79">
        <f t="shared" si="17"/>
        <v>-100000</v>
      </c>
      <c r="AF78" s="79">
        <f t="shared" si="18"/>
        <v>-100000</v>
      </c>
      <c r="AG78" s="80">
        <f t="shared" si="19"/>
        <v>15</v>
      </c>
      <c r="AH78" s="76"/>
      <c r="AI78" s="76"/>
      <c r="AJ78" s="76"/>
      <c r="AK78" s="76"/>
      <c r="AL78" s="76"/>
      <c r="AM78" s="76"/>
      <c r="AN78" s="76"/>
      <c r="AO78" s="76"/>
      <c r="AP78" s="76"/>
      <c r="AQ78" s="76"/>
      <c r="AR78" s="76"/>
      <c r="AS78" s="76"/>
    </row>
    <row r="79" spans="1:45" ht="1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8">
        <f t="shared" si="20"/>
        <v>77</v>
      </c>
      <c r="AB79" s="79">
        <f t="shared" si="16"/>
        <v>125.5</v>
      </c>
      <c r="AC79" s="79">
        <f t="shared" si="21"/>
        <v>12.5</v>
      </c>
      <c r="AD79" s="79">
        <f t="shared" si="22"/>
        <v>-180</v>
      </c>
      <c r="AE79" s="79">
        <f t="shared" si="17"/>
        <v>-100000</v>
      </c>
      <c r="AF79" s="79">
        <f t="shared" si="18"/>
        <v>-100000</v>
      </c>
      <c r="AG79" s="80">
        <f t="shared" si="19"/>
        <v>12.5</v>
      </c>
      <c r="AH79" s="76"/>
      <c r="AI79" s="76"/>
      <c r="AJ79" s="76"/>
      <c r="AK79" s="76"/>
      <c r="AL79" s="76"/>
      <c r="AM79" s="76"/>
      <c r="AN79" s="76"/>
      <c r="AO79" s="76"/>
      <c r="AP79" s="76"/>
      <c r="AQ79" s="76"/>
      <c r="AR79" s="76"/>
      <c r="AS79" s="76"/>
    </row>
    <row r="80" spans="1:45" ht="1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8">
        <f t="shared" si="20"/>
        <v>78</v>
      </c>
      <c r="AB80" s="79">
        <f t="shared" si="16"/>
        <v>127</v>
      </c>
      <c r="AC80" s="79">
        <f t="shared" si="21"/>
        <v>10</v>
      </c>
      <c r="AD80" s="79">
        <f t="shared" si="22"/>
        <v>-185</v>
      </c>
      <c r="AE80" s="79">
        <f t="shared" si="17"/>
        <v>-100000</v>
      </c>
      <c r="AF80" s="79">
        <f t="shared" si="18"/>
        <v>-100000</v>
      </c>
      <c r="AG80" s="80">
        <f t="shared" si="19"/>
        <v>10</v>
      </c>
      <c r="AH80" s="76"/>
      <c r="AI80" s="76"/>
      <c r="AJ80" s="76"/>
      <c r="AK80" s="76"/>
      <c r="AL80" s="76"/>
      <c r="AM80" s="76"/>
      <c r="AN80" s="76"/>
      <c r="AO80" s="76"/>
      <c r="AP80" s="76"/>
      <c r="AQ80" s="76"/>
      <c r="AR80" s="76"/>
      <c r="AS80" s="76"/>
    </row>
    <row r="81" spans="1:45" ht="1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8">
        <f t="shared" si="20"/>
        <v>79</v>
      </c>
      <c r="AB81" s="79">
        <f t="shared" si="16"/>
        <v>128.5</v>
      </c>
      <c r="AC81" s="79">
        <f t="shared" si="21"/>
        <v>7.5</v>
      </c>
      <c r="AD81" s="79">
        <f t="shared" si="22"/>
        <v>-190</v>
      </c>
      <c r="AE81" s="79">
        <f t="shared" si="17"/>
        <v>-100000</v>
      </c>
      <c r="AF81" s="79">
        <f t="shared" si="18"/>
        <v>-100000</v>
      </c>
      <c r="AG81" s="80">
        <f t="shared" si="19"/>
        <v>7.5</v>
      </c>
      <c r="AH81" s="76"/>
      <c r="AI81" s="76"/>
      <c r="AJ81" s="76"/>
      <c r="AK81" s="76"/>
      <c r="AL81" s="76"/>
      <c r="AM81" s="76"/>
      <c r="AN81" s="76"/>
      <c r="AO81" s="76"/>
      <c r="AP81" s="76"/>
      <c r="AQ81" s="76"/>
      <c r="AR81" s="76"/>
      <c r="AS81" s="76"/>
    </row>
    <row r="82" spans="1:45" ht="1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8">
        <f t="shared" si="20"/>
        <v>80</v>
      </c>
      <c r="AB82" s="79">
        <f t="shared" si="16"/>
        <v>130</v>
      </c>
      <c r="AC82" s="79">
        <f t="shared" si="21"/>
        <v>5</v>
      </c>
      <c r="AD82" s="79">
        <f t="shared" si="22"/>
        <v>-195</v>
      </c>
      <c r="AE82" s="79">
        <f t="shared" si="17"/>
        <v>-100000</v>
      </c>
      <c r="AF82" s="79">
        <f t="shared" si="18"/>
        <v>-100000</v>
      </c>
      <c r="AG82" s="80">
        <f t="shared" si="19"/>
        <v>5</v>
      </c>
      <c r="AH82" s="76"/>
      <c r="AI82" s="76"/>
      <c r="AJ82" s="76"/>
      <c r="AK82" s="76"/>
      <c r="AL82" s="76"/>
      <c r="AM82" s="76"/>
      <c r="AN82" s="76"/>
      <c r="AO82" s="76"/>
      <c r="AP82" s="76"/>
      <c r="AQ82" s="76"/>
      <c r="AR82" s="76"/>
      <c r="AS82" s="76"/>
    </row>
    <row r="83" spans="1:45" ht="1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7"/>
      <c r="AD83" s="77"/>
      <c r="AE83" s="76"/>
      <c r="AF83" s="76"/>
      <c r="AG83" s="76"/>
      <c r="AH83" s="76"/>
      <c r="AI83" s="76"/>
      <c r="AJ83" s="76"/>
      <c r="AK83" s="76"/>
      <c r="AL83" s="76"/>
      <c r="AM83" s="76"/>
      <c r="AN83" s="76"/>
      <c r="AO83" s="76"/>
      <c r="AP83" s="76"/>
      <c r="AQ83" s="76"/>
      <c r="AR83" s="76"/>
      <c r="AS83" s="76"/>
    </row>
    <row r="84" spans="1:45" ht="1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7"/>
      <c r="AD84" s="77"/>
      <c r="AE84" s="76"/>
      <c r="AF84" s="76"/>
      <c r="AG84" s="76"/>
      <c r="AH84" s="76"/>
      <c r="AI84" s="76"/>
      <c r="AJ84" s="76"/>
      <c r="AK84" s="76"/>
      <c r="AL84" s="76"/>
      <c r="AM84" s="76"/>
      <c r="AN84" s="76"/>
      <c r="AO84" s="76"/>
      <c r="AP84" s="76"/>
      <c r="AQ84" s="76"/>
      <c r="AR84" s="76"/>
      <c r="AS84" s="76"/>
    </row>
    <row r="85" spans="1:45" ht="1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7"/>
      <c r="AD85" s="77"/>
      <c r="AE85" s="76"/>
      <c r="AF85" s="76"/>
      <c r="AG85" s="76"/>
      <c r="AH85" s="76"/>
      <c r="AI85" s="76"/>
      <c r="AJ85" s="76"/>
      <c r="AK85" s="76"/>
      <c r="AL85" s="76"/>
      <c r="AM85" s="76"/>
      <c r="AN85" s="76"/>
      <c r="AO85" s="76"/>
      <c r="AP85" s="76"/>
      <c r="AQ85" s="76"/>
      <c r="AR85" s="76"/>
      <c r="AS85" s="76"/>
    </row>
    <row r="86" spans="1:45" ht="1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7"/>
      <c r="AD86" s="77"/>
      <c r="AE86" s="76"/>
      <c r="AF86" s="76"/>
      <c r="AG86" s="76"/>
      <c r="AH86" s="76"/>
      <c r="AI86" s="76"/>
      <c r="AJ86" s="76"/>
      <c r="AK86" s="76"/>
      <c r="AL86" s="76"/>
      <c r="AM86" s="76"/>
      <c r="AN86" s="76"/>
      <c r="AO86" s="76"/>
      <c r="AP86" s="76"/>
      <c r="AQ86" s="76"/>
      <c r="AR86" s="76"/>
      <c r="AS86" s="76"/>
    </row>
    <row r="87" spans="1:45" ht="1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7"/>
      <c r="AD87" s="77"/>
      <c r="AE87" s="76"/>
      <c r="AF87" s="76"/>
      <c r="AG87" s="76"/>
      <c r="AH87" s="76"/>
      <c r="AI87" s="76"/>
      <c r="AJ87" s="76"/>
      <c r="AK87" s="76"/>
      <c r="AL87" s="76"/>
      <c r="AM87" s="76"/>
      <c r="AN87" s="76"/>
      <c r="AO87" s="76"/>
      <c r="AP87" s="76"/>
      <c r="AQ87" s="76"/>
      <c r="AR87" s="76"/>
      <c r="AS87" s="76"/>
    </row>
    <row r="88" spans="1:45" ht="1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7"/>
      <c r="AD88" s="77"/>
      <c r="AE88" s="76"/>
      <c r="AF88" s="76"/>
      <c r="AG88" s="76"/>
      <c r="AH88" s="76"/>
      <c r="AI88" s="76"/>
      <c r="AJ88" s="76"/>
      <c r="AK88" s="76"/>
      <c r="AL88" s="76"/>
      <c r="AM88" s="76"/>
      <c r="AN88" s="76"/>
      <c r="AO88" s="76"/>
      <c r="AP88" s="76"/>
      <c r="AQ88" s="76"/>
      <c r="AR88" s="76"/>
      <c r="AS88" s="76"/>
    </row>
    <row r="89" spans="1:45" ht="1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7"/>
      <c r="AD89" s="77"/>
      <c r="AE89" s="76"/>
      <c r="AF89" s="76"/>
      <c r="AG89" s="76"/>
      <c r="AH89" s="76"/>
      <c r="AI89" s="76"/>
      <c r="AJ89" s="76"/>
      <c r="AK89" s="76"/>
      <c r="AL89" s="76"/>
      <c r="AM89" s="76"/>
      <c r="AN89" s="76"/>
      <c r="AO89" s="76"/>
      <c r="AP89" s="76"/>
      <c r="AQ89" s="76"/>
      <c r="AR89" s="76"/>
      <c r="AS89" s="76"/>
    </row>
    <row r="90" spans="1:45" ht="1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7"/>
      <c r="AD90" s="77"/>
      <c r="AE90" s="76"/>
      <c r="AF90" s="76"/>
      <c r="AG90" s="76"/>
      <c r="AH90" s="76"/>
      <c r="AI90" s="76"/>
      <c r="AJ90" s="76"/>
      <c r="AK90" s="76"/>
      <c r="AL90" s="76"/>
      <c r="AM90" s="76"/>
      <c r="AN90" s="76"/>
      <c r="AO90" s="76"/>
      <c r="AP90" s="76"/>
      <c r="AQ90" s="76"/>
      <c r="AR90" s="76"/>
      <c r="AS90" s="76"/>
    </row>
    <row r="91" spans="1:45" ht="1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7"/>
      <c r="AD91" s="77"/>
      <c r="AE91" s="76"/>
      <c r="AF91" s="76"/>
      <c r="AG91" s="76"/>
      <c r="AH91" s="76"/>
      <c r="AI91" s="76"/>
      <c r="AJ91" s="76"/>
      <c r="AK91" s="76"/>
      <c r="AL91" s="76"/>
      <c r="AM91" s="76"/>
      <c r="AN91" s="76"/>
      <c r="AO91" s="76"/>
      <c r="AP91" s="76"/>
      <c r="AQ91" s="76"/>
      <c r="AR91" s="76"/>
      <c r="AS91" s="76"/>
    </row>
    <row r="92" spans="1:45" ht="1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7"/>
      <c r="AD92" s="77"/>
      <c r="AE92" s="76"/>
      <c r="AF92" s="76"/>
      <c r="AG92" s="76"/>
      <c r="AH92" s="76"/>
      <c r="AI92" s="76"/>
      <c r="AJ92" s="76"/>
      <c r="AK92" s="76"/>
      <c r="AL92" s="76"/>
      <c r="AM92" s="76"/>
      <c r="AN92" s="76"/>
      <c r="AO92" s="76"/>
      <c r="AP92" s="76"/>
      <c r="AQ92" s="76"/>
      <c r="AR92" s="76"/>
      <c r="AS92" s="76"/>
    </row>
    <row r="93" spans="1:45" ht="1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7"/>
      <c r="AD93" s="77"/>
      <c r="AE93" s="76"/>
      <c r="AF93" s="76"/>
      <c r="AG93" s="76"/>
      <c r="AH93" s="76"/>
      <c r="AI93" s="76"/>
      <c r="AJ93" s="76"/>
      <c r="AK93" s="76"/>
      <c r="AL93" s="76"/>
      <c r="AM93" s="76"/>
      <c r="AN93" s="76"/>
      <c r="AO93" s="76"/>
      <c r="AP93" s="76"/>
      <c r="AQ93" s="76"/>
      <c r="AR93" s="76"/>
      <c r="AS93" s="76"/>
    </row>
    <row r="94" spans="1:45" ht="1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7"/>
      <c r="AD94" s="77"/>
      <c r="AE94" s="76"/>
      <c r="AF94" s="76"/>
      <c r="AG94" s="76"/>
      <c r="AH94" s="76"/>
      <c r="AI94" s="76"/>
      <c r="AJ94" s="76"/>
      <c r="AK94" s="76"/>
      <c r="AL94" s="76"/>
      <c r="AM94" s="76"/>
      <c r="AN94" s="76"/>
      <c r="AO94" s="76"/>
      <c r="AP94" s="76"/>
      <c r="AQ94" s="76"/>
      <c r="AR94" s="76"/>
      <c r="AS94" s="76"/>
    </row>
    <row r="95" spans="1:45" ht="1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7"/>
      <c r="AD95" s="77"/>
      <c r="AE95" s="76"/>
      <c r="AF95" s="76"/>
      <c r="AG95" s="76"/>
      <c r="AH95" s="76"/>
      <c r="AI95" s="76"/>
      <c r="AJ95" s="76"/>
      <c r="AK95" s="76"/>
      <c r="AL95" s="76"/>
      <c r="AM95" s="76"/>
      <c r="AN95" s="76"/>
      <c r="AO95" s="76"/>
      <c r="AP95" s="76"/>
      <c r="AQ95" s="76"/>
      <c r="AR95" s="76"/>
      <c r="AS95" s="76"/>
    </row>
    <row r="96" spans="1:45" ht="1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7"/>
      <c r="AD96" s="77"/>
      <c r="AE96" s="76"/>
      <c r="AF96" s="76"/>
      <c r="AG96" s="76"/>
      <c r="AH96" s="76"/>
      <c r="AI96" s="76"/>
      <c r="AJ96" s="76"/>
      <c r="AK96" s="76"/>
      <c r="AL96" s="76"/>
      <c r="AM96" s="76"/>
      <c r="AN96" s="76"/>
      <c r="AO96" s="76"/>
      <c r="AP96" s="76"/>
      <c r="AQ96" s="76"/>
      <c r="AR96" s="76"/>
      <c r="AS96" s="76"/>
    </row>
    <row r="97" spans="1:45" ht="1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7"/>
      <c r="AD97" s="77"/>
      <c r="AE97" s="76"/>
      <c r="AF97" s="76"/>
      <c r="AG97" s="76"/>
      <c r="AH97" s="76"/>
      <c r="AI97" s="76"/>
      <c r="AJ97" s="76"/>
      <c r="AK97" s="76"/>
      <c r="AL97" s="76"/>
      <c r="AM97" s="76"/>
      <c r="AN97" s="76"/>
      <c r="AO97" s="76"/>
      <c r="AP97" s="76"/>
      <c r="AQ97" s="76"/>
      <c r="AR97" s="76"/>
      <c r="AS97" s="76"/>
    </row>
    <row r="98" spans="1:45" ht="1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7"/>
      <c r="AD98" s="77"/>
      <c r="AE98" s="76"/>
      <c r="AF98" s="76"/>
      <c r="AG98" s="76"/>
      <c r="AH98" s="76"/>
      <c r="AI98" s="76"/>
      <c r="AJ98" s="76"/>
      <c r="AK98" s="76"/>
      <c r="AL98" s="76"/>
      <c r="AM98" s="76"/>
      <c r="AN98" s="76"/>
      <c r="AO98" s="76"/>
      <c r="AP98" s="76"/>
      <c r="AQ98" s="76"/>
      <c r="AR98" s="76"/>
      <c r="AS98" s="76"/>
    </row>
    <row r="99" spans="1:45" ht="1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7"/>
      <c r="AD99" s="77"/>
      <c r="AE99" s="76"/>
      <c r="AF99" s="76"/>
      <c r="AG99" s="76"/>
      <c r="AH99" s="76"/>
      <c r="AI99" s="76"/>
      <c r="AJ99" s="76"/>
      <c r="AK99" s="76"/>
      <c r="AL99" s="76"/>
      <c r="AM99" s="76"/>
      <c r="AN99" s="76"/>
      <c r="AO99" s="76"/>
      <c r="AP99" s="76"/>
      <c r="AQ99" s="76"/>
      <c r="AR99" s="76"/>
      <c r="AS99" s="76"/>
    </row>
    <row r="100" spans="1:45" ht="1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7"/>
      <c r="AD100" s="77"/>
      <c r="AE100" s="76"/>
      <c r="AF100" s="76"/>
      <c r="AG100" s="76"/>
      <c r="AH100" s="76"/>
      <c r="AI100" s="76"/>
      <c r="AJ100" s="76"/>
      <c r="AK100" s="76"/>
      <c r="AL100" s="76"/>
      <c r="AM100" s="76"/>
      <c r="AN100" s="76"/>
      <c r="AO100" s="76"/>
      <c r="AP100" s="76"/>
      <c r="AQ100" s="76"/>
      <c r="AR100" s="76"/>
      <c r="AS100" s="76"/>
    </row>
    <row r="101" spans="1:45" ht="1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7"/>
      <c r="AD101" s="77"/>
      <c r="AE101" s="76"/>
      <c r="AF101" s="76"/>
      <c r="AG101" s="76"/>
      <c r="AH101" s="76"/>
      <c r="AI101" s="76"/>
      <c r="AJ101" s="76"/>
      <c r="AK101" s="76"/>
      <c r="AL101" s="76"/>
      <c r="AM101" s="76"/>
      <c r="AN101" s="76"/>
      <c r="AO101" s="76"/>
      <c r="AP101" s="76"/>
      <c r="AQ101" s="76"/>
      <c r="AR101" s="76"/>
      <c r="AS101" s="76"/>
    </row>
    <row r="102" spans="1:45" ht="1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7"/>
      <c r="AD102" s="77"/>
      <c r="AE102" s="76"/>
      <c r="AF102" s="76"/>
      <c r="AG102" s="76"/>
      <c r="AH102" s="76"/>
      <c r="AI102" s="76"/>
      <c r="AJ102" s="76"/>
      <c r="AK102" s="76"/>
      <c r="AL102" s="76"/>
      <c r="AM102" s="76"/>
      <c r="AN102" s="76"/>
      <c r="AO102" s="76"/>
      <c r="AP102" s="76"/>
      <c r="AQ102" s="76"/>
      <c r="AR102" s="76"/>
      <c r="AS102" s="76"/>
    </row>
    <row r="103" spans="1:45" ht="1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7"/>
      <c r="AD103" s="77"/>
      <c r="AE103" s="76"/>
      <c r="AF103" s="76"/>
      <c r="AG103" s="76"/>
      <c r="AH103" s="76"/>
      <c r="AI103" s="76"/>
      <c r="AJ103" s="76"/>
      <c r="AK103" s="76"/>
      <c r="AL103" s="76"/>
      <c r="AM103" s="76"/>
      <c r="AN103" s="76"/>
      <c r="AO103" s="76"/>
      <c r="AP103" s="76"/>
      <c r="AQ103" s="76"/>
      <c r="AR103" s="76"/>
      <c r="AS103" s="76"/>
    </row>
    <row r="104" spans="1:45" ht="1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7"/>
      <c r="AD104" s="77"/>
      <c r="AE104" s="76"/>
      <c r="AF104" s="76"/>
      <c r="AG104" s="76"/>
      <c r="AH104" s="76"/>
      <c r="AI104" s="76"/>
      <c r="AJ104" s="76"/>
      <c r="AK104" s="76"/>
      <c r="AL104" s="76"/>
      <c r="AM104" s="76"/>
      <c r="AN104" s="76"/>
      <c r="AO104" s="76"/>
      <c r="AP104" s="76"/>
      <c r="AQ104" s="76"/>
      <c r="AR104" s="76"/>
      <c r="AS104" s="76"/>
    </row>
    <row r="105" spans="1:45" ht="1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7"/>
      <c r="AD105" s="77"/>
      <c r="AE105" s="76"/>
      <c r="AF105" s="76"/>
      <c r="AG105" s="76"/>
      <c r="AH105" s="76"/>
      <c r="AI105" s="76"/>
      <c r="AJ105" s="76"/>
      <c r="AK105" s="76"/>
      <c r="AL105" s="76"/>
      <c r="AM105" s="76"/>
      <c r="AN105" s="76"/>
      <c r="AO105" s="76"/>
      <c r="AP105" s="76"/>
      <c r="AQ105" s="76"/>
      <c r="AR105" s="76"/>
      <c r="AS105" s="76"/>
    </row>
    <row r="106" spans="1:45" ht="1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7"/>
      <c r="AD106" s="77"/>
      <c r="AE106" s="76"/>
      <c r="AF106" s="76"/>
      <c r="AG106" s="76"/>
      <c r="AH106" s="76"/>
      <c r="AI106" s="76"/>
      <c r="AJ106" s="76"/>
      <c r="AK106" s="76"/>
      <c r="AL106" s="76"/>
      <c r="AM106" s="76"/>
      <c r="AN106" s="76"/>
      <c r="AO106" s="76"/>
      <c r="AP106" s="76"/>
      <c r="AQ106" s="76"/>
      <c r="AR106" s="76"/>
      <c r="AS106" s="76"/>
    </row>
    <row r="107" spans="1:45" ht="1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7"/>
      <c r="AD107" s="77"/>
      <c r="AE107" s="76"/>
      <c r="AF107" s="76"/>
      <c r="AG107" s="76"/>
      <c r="AH107" s="76"/>
      <c r="AI107" s="76"/>
      <c r="AJ107" s="76"/>
      <c r="AK107" s="76"/>
      <c r="AL107" s="76"/>
      <c r="AM107" s="76"/>
      <c r="AN107" s="76"/>
      <c r="AO107" s="76"/>
      <c r="AP107" s="76"/>
      <c r="AQ107" s="76"/>
      <c r="AR107" s="76"/>
      <c r="AS107" s="76"/>
    </row>
    <row r="108" spans="1:45" ht="1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7"/>
      <c r="AD108" s="77"/>
      <c r="AE108" s="76"/>
      <c r="AF108" s="76"/>
      <c r="AG108" s="76"/>
      <c r="AH108" s="76"/>
      <c r="AI108" s="76"/>
      <c r="AJ108" s="76"/>
      <c r="AK108" s="76"/>
      <c r="AL108" s="76"/>
      <c r="AM108" s="76"/>
      <c r="AN108" s="76"/>
      <c r="AO108" s="76"/>
      <c r="AP108" s="76"/>
      <c r="AQ108" s="76"/>
      <c r="AR108" s="76"/>
      <c r="AS108" s="76"/>
    </row>
    <row r="109" spans="1:45" ht="1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7"/>
      <c r="AD109" s="77"/>
      <c r="AE109" s="76"/>
      <c r="AF109" s="76"/>
      <c r="AG109" s="76"/>
      <c r="AH109" s="76"/>
      <c r="AI109" s="76"/>
      <c r="AJ109" s="76"/>
      <c r="AK109" s="76"/>
      <c r="AL109" s="76"/>
      <c r="AM109" s="76"/>
      <c r="AN109" s="76"/>
      <c r="AO109" s="76"/>
      <c r="AP109" s="76"/>
      <c r="AQ109" s="76"/>
      <c r="AR109" s="76"/>
      <c r="AS109" s="76"/>
    </row>
    <row r="110" spans="1:45" ht="1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7"/>
      <c r="AD110" s="77"/>
      <c r="AE110" s="76"/>
      <c r="AF110" s="76"/>
      <c r="AG110" s="76"/>
      <c r="AH110" s="76"/>
      <c r="AI110" s="76"/>
      <c r="AJ110" s="76"/>
      <c r="AK110" s="76"/>
      <c r="AL110" s="76"/>
      <c r="AM110" s="76"/>
      <c r="AN110" s="76"/>
      <c r="AO110" s="76"/>
      <c r="AP110" s="76"/>
      <c r="AQ110" s="76"/>
      <c r="AR110" s="76"/>
      <c r="AS110" s="76"/>
    </row>
    <row r="111" spans="1:45" ht="1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7"/>
      <c r="AD111" s="77"/>
      <c r="AE111" s="76"/>
      <c r="AF111" s="76"/>
      <c r="AG111" s="76"/>
      <c r="AH111" s="76"/>
      <c r="AI111" s="76"/>
      <c r="AJ111" s="76"/>
      <c r="AK111" s="76"/>
      <c r="AL111" s="76"/>
      <c r="AM111" s="76"/>
      <c r="AN111" s="76"/>
      <c r="AO111" s="76"/>
      <c r="AP111" s="76"/>
      <c r="AQ111" s="76"/>
      <c r="AR111" s="76"/>
      <c r="AS111" s="76"/>
    </row>
    <row r="112" spans="1:45" ht="1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7"/>
      <c r="AD112" s="77"/>
      <c r="AE112" s="76"/>
      <c r="AF112" s="76"/>
      <c r="AG112" s="76"/>
      <c r="AH112" s="76"/>
      <c r="AI112" s="76"/>
      <c r="AJ112" s="76"/>
      <c r="AK112" s="76"/>
      <c r="AL112" s="76"/>
      <c r="AM112" s="76"/>
      <c r="AN112" s="76"/>
      <c r="AO112" s="76"/>
      <c r="AP112" s="76"/>
      <c r="AQ112" s="76"/>
      <c r="AR112" s="76"/>
      <c r="AS112" s="76"/>
    </row>
    <row r="113" spans="1:45" ht="1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7"/>
      <c r="AD113" s="77"/>
      <c r="AE113" s="76"/>
      <c r="AF113" s="76"/>
      <c r="AG113" s="76"/>
      <c r="AH113" s="76"/>
      <c r="AI113" s="76"/>
      <c r="AJ113" s="76"/>
      <c r="AK113" s="76"/>
      <c r="AL113" s="76"/>
      <c r="AM113" s="76"/>
      <c r="AN113" s="76"/>
      <c r="AO113" s="76"/>
      <c r="AP113" s="76"/>
      <c r="AQ113" s="76"/>
      <c r="AR113" s="76"/>
      <c r="AS113" s="76"/>
    </row>
    <row r="114" spans="1:45" ht="1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7"/>
      <c r="AD114" s="77"/>
      <c r="AE114" s="76"/>
      <c r="AF114" s="76"/>
      <c r="AG114" s="76"/>
      <c r="AH114" s="76"/>
      <c r="AI114" s="76"/>
      <c r="AJ114" s="76"/>
      <c r="AK114" s="76"/>
      <c r="AL114" s="76"/>
      <c r="AM114" s="76"/>
      <c r="AN114" s="76"/>
      <c r="AO114" s="76"/>
      <c r="AP114" s="76"/>
      <c r="AQ114" s="76"/>
      <c r="AR114" s="76"/>
      <c r="AS114" s="76"/>
    </row>
    <row r="115" spans="1:45" ht="1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7"/>
      <c r="AD115" s="77"/>
      <c r="AE115" s="76"/>
      <c r="AF115" s="76"/>
      <c r="AG115" s="76"/>
      <c r="AH115" s="76"/>
      <c r="AI115" s="76"/>
      <c r="AJ115" s="76"/>
      <c r="AK115" s="76"/>
      <c r="AL115" s="76"/>
      <c r="AM115" s="76"/>
      <c r="AN115" s="76"/>
      <c r="AO115" s="76"/>
      <c r="AP115" s="76"/>
      <c r="AQ115" s="76"/>
      <c r="AR115" s="76"/>
      <c r="AS115" s="76"/>
    </row>
    <row r="116" spans="1:45" ht="1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7"/>
      <c r="AD116" s="77"/>
      <c r="AE116" s="76"/>
      <c r="AF116" s="76"/>
      <c r="AG116" s="76"/>
      <c r="AH116" s="76"/>
      <c r="AI116" s="76"/>
      <c r="AJ116" s="76"/>
      <c r="AK116" s="76"/>
      <c r="AL116" s="76"/>
      <c r="AM116" s="76"/>
      <c r="AN116" s="76"/>
      <c r="AO116" s="76"/>
      <c r="AP116" s="76"/>
      <c r="AQ116" s="76"/>
      <c r="AR116" s="76"/>
      <c r="AS116" s="76"/>
    </row>
    <row r="117" spans="1:45" ht="1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7"/>
      <c r="AD117" s="77"/>
      <c r="AE117" s="76"/>
      <c r="AF117" s="76"/>
      <c r="AG117" s="76"/>
      <c r="AH117" s="76"/>
      <c r="AI117" s="76"/>
      <c r="AJ117" s="76"/>
      <c r="AK117" s="76"/>
      <c r="AL117" s="76"/>
      <c r="AM117" s="76"/>
      <c r="AN117" s="76"/>
      <c r="AO117" s="76"/>
      <c r="AP117" s="76"/>
      <c r="AQ117" s="76"/>
      <c r="AR117" s="76"/>
      <c r="AS117" s="76"/>
    </row>
    <row r="118" spans="1:45" ht="1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7"/>
      <c r="AD118" s="77"/>
      <c r="AE118" s="76"/>
      <c r="AF118" s="76"/>
      <c r="AG118" s="76"/>
      <c r="AH118" s="76"/>
      <c r="AI118" s="76"/>
      <c r="AJ118" s="76"/>
      <c r="AK118" s="76"/>
      <c r="AL118" s="76"/>
      <c r="AM118" s="76"/>
      <c r="AN118" s="76"/>
      <c r="AO118" s="76"/>
      <c r="AP118" s="76"/>
      <c r="AQ118" s="76"/>
      <c r="AR118" s="76"/>
      <c r="AS118" s="76"/>
    </row>
    <row r="119" spans="1:45" ht="1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7"/>
      <c r="AD119" s="77"/>
      <c r="AE119" s="76"/>
      <c r="AF119" s="76"/>
      <c r="AG119" s="76"/>
      <c r="AH119" s="76"/>
      <c r="AI119" s="76"/>
      <c r="AJ119" s="76"/>
      <c r="AK119" s="76"/>
      <c r="AL119" s="76"/>
      <c r="AM119" s="76"/>
      <c r="AN119" s="76"/>
      <c r="AO119" s="76"/>
      <c r="AP119" s="76"/>
      <c r="AQ119" s="76"/>
      <c r="AR119" s="76"/>
      <c r="AS119" s="76"/>
    </row>
    <row r="120" spans="1:45" ht="1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7"/>
      <c r="AD120" s="77"/>
      <c r="AE120" s="76"/>
      <c r="AF120" s="76"/>
      <c r="AG120" s="76"/>
      <c r="AH120" s="76"/>
      <c r="AI120" s="76"/>
      <c r="AJ120" s="76"/>
      <c r="AK120" s="76"/>
      <c r="AL120" s="76"/>
      <c r="AM120" s="76"/>
      <c r="AN120" s="76"/>
      <c r="AO120" s="76"/>
      <c r="AP120" s="76"/>
      <c r="AQ120" s="76"/>
      <c r="AR120" s="76"/>
      <c r="AS120" s="76"/>
    </row>
    <row r="121" spans="1:45" ht="1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7"/>
      <c r="AD121" s="77"/>
      <c r="AE121" s="76"/>
      <c r="AF121" s="76"/>
      <c r="AG121" s="76"/>
      <c r="AH121" s="76"/>
      <c r="AI121" s="76"/>
      <c r="AJ121" s="76"/>
      <c r="AK121" s="76"/>
      <c r="AL121" s="76"/>
      <c r="AM121" s="76"/>
      <c r="AN121" s="76"/>
      <c r="AO121" s="76"/>
      <c r="AP121" s="76"/>
      <c r="AQ121" s="76"/>
      <c r="AR121" s="76"/>
      <c r="AS121" s="76"/>
    </row>
    <row r="122" spans="1:45" ht="1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7"/>
      <c r="AD122" s="77"/>
      <c r="AE122" s="76"/>
      <c r="AF122" s="76"/>
      <c r="AG122" s="76"/>
      <c r="AH122" s="76"/>
      <c r="AI122" s="76"/>
      <c r="AJ122" s="76"/>
      <c r="AK122" s="76"/>
      <c r="AL122" s="76"/>
      <c r="AM122" s="76"/>
      <c r="AN122" s="76"/>
      <c r="AO122" s="76"/>
      <c r="AP122" s="76"/>
      <c r="AQ122" s="76"/>
      <c r="AR122" s="76"/>
      <c r="AS122" s="76"/>
    </row>
    <row r="123" spans="1:45" ht="1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7"/>
      <c r="AD123" s="77"/>
      <c r="AE123" s="76"/>
      <c r="AF123" s="76"/>
      <c r="AG123" s="76"/>
      <c r="AH123" s="76"/>
      <c r="AI123" s="76"/>
      <c r="AJ123" s="76"/>
      <c r="AK123" s="76"/>
      <c r="AL123" s="76"/>
      <c r="AM123" s="76"/>
      <c r="AN123" s="76"/>
      <c r="AO123" s="76"/>
      <c r="AP123" s="76"/>
      <c r="AQ123" s="76"/>
      <c r="AR123" s="76"/>
      <c r="AS123" s="76"/>
    </row>
    <row r="124" spans="1:45" ht="1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7"/>
      <c r="AD124" s="77"/>
      <c r="AE124" s="76"/>
      <c r="AF124" s="76"/>
      <c r="AG124" s="76"/>
      <c r="AH124" s="76"/>
      <c r="AI124" s="76"/>
      <c r="AJ124" s="76"/>
      <c r="AK124" s="76"/>
      <c r="AL124" s="76"/>
      <c r="AM124" s="76"/>
      <c r="AN124" s="76"/>
      <c r="AO124" s="76"/>
      <c r="AP124" s="76"/>
      <c r="AQ124" s="76"/>
      <c r="AR124" s="76"/>
      <c r="AS124" s="76"/>
    </row>
    <row r="125" spans="1:45" ht="1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7"/>
      <c r="AD125" s="77"/>
      <c r="AE125" s="76"/>
      <c r="AF125" s="76"/>
      <c r="AG125" s="76"/>
      <c r="AH125" s="76"/>
      <c r="AI125" s="76"/>
      <c r="AJ125" s="76"/>
      <c r="AK125" s="76"/>
      <c r="AL125" s="76"/>
      <c r="AM125" s="76"/>
      <c r="AN125" s="76"/>
      <c r="AO125" s="76"/>
      <c r="AP125" s="76"/>
      <c r="AQ125" s="76"/>
      <c r="AR125" s="76"/>
      <c r="AS125" s="76"/>
    </row>
  </sheetData>
  <mergeCells count="10">
    <mergeCell ref="A19:B19"/>
    <mergeCell ref="A20:B20"/>
    <mergeCell ref="D3:E3"/>
    <mergeCell ref="D4:E4"/>
    <mergeCell ref="A18:C18"/>
    <mergeCell ref="A13:C13"/>
    <mergeCell ref="A14:B14"/>
    <mergeCell ref="A15:B15"/>
    <mergeCell ref="A16:B16"/>
    <mergeCell ref="A17:B17"/>
  </mergeCells>
  <printOptions/>
  <pageMargins left="0.75" right="0.75" top="1" bottom="1" header="0.5" footer="0.5"/>
  <pageSetup orientation="portrait" paperSize="9"/>
  <drawing r:id="rId2"/>
  <legacyDrawing r:id="rId1"/>
</worksheet>
</file>

<file path=xl/worksheets/sheet15.xml><?xml version="1.0" encoding="utf-8"?>
<worksheet xmlns="http://schemas.openxmlformats.org/spreadsheetml/2006/main" xmlns:r="http://schemas.openxmlformats.org/officeDocument/2006/relationships">
  <sheetPr codeName="Sheet14"/>
  <dimension ref="A1:AN284"/>
  <sheetViews>
    <sheetView workbookViewId="0" topLeftCell="A1">
      <selection activeCell="E14" sqref="E14"/>
    </sheetView>
  </sheetViews>
  <sheetFormatPr defaultColWidth="9.140625" defaultRowHeight="15"/>
  <sheetData>
    <row r="1" spans="1:40" ht="15">
      <c r="A1" s="49"/>
      <c r="B1" s="49"/>
      <c r="C1" s="49"/>
      <c r="D1" s="49"/>
      <c r="E1" s="49"/>
      <c r="F1" s="49"/>
      <c r="G1" s="49"/>
      <c r="H1" s="49"/>
      <c r="I1" s="49"/>
      <c r="J1" s="49"/>
      <c r="K1" s="49"/>
      <c r="L1" s="49"/>
      <c r="M1" s="49"/>
      <c r="N1" s="49"/>
      <c r="O1" s="49"/>
      <c r="P1" s="49"/>
      <c r="Q1" s="49"/>
      <c r="R1" s="49"/>
      <c r="S1" s="49"/>
      <c r="T1" s="49"/>
      <c r="U1" s="49"/>
      <c r="V1" s="85"/>
      <c r="W1" s="85"/>
      <c r="X1" s="85"/>
      <c r="Y1" s="85"/>
      <c r="Z1" s="85"/>
      <c r="AA1" s="92" t="s">
        <v>35</v>
      </c>
      <c r="AB1" s="87" t="s">
        <v>2</v>
      </c>
      <c r="AC1" s="87" t="s">
        <v>0</v>
      </c>
      <c r="AD1" s="87" t="s">
        <v>36</v>
      </c>
      <c r="AE1" s="87" t="s">
        <v>38</v>
      </c>
      <c r="AF1" s="88" t="s">
        <v>66</v>
      </c>
      <c r="AG1" s="85"/>
      <c r="AH1" s="85"/>
      <c r="AI1" s="85"/>
      <c r="AJ1" s="86" t="s">
        <v>92</v>
      </c>
      <c r="AK1" s="86"/>
      <c r="AL1" s="86">
        <v>500</v>
      </c>
      <c r="AM1" s="85"/>
      <c r="AN1" s="85"/>
    </row>
    <row r="2" spans="1:40" ht="15">
      <c r="A2" s="49"/>
      <c r="B2" s="49"/>
      <c r="C2" s="49"/>
      <c r="D2" s="49"/>
      <c r="E2" s="49"/>
      <c r="F2" s="49"/>
      <c r="G2" s="49"/>
      <c r="H2" s="49"/>
      <c r="I2" s="49"/>
      <c r="J2" s="49"/>
      <c r="K2" s="49"/>
      <c r="L2" s="49"/>
      <c r="M2" s="49"/>
      <c r="N2" s="49"/>
      <c r="O2" s="49"/>
      <c r="P2" s="49"/>
      <c r="Q2" s="49"/>
      <c r="R2" s="49"/>
      <c r="S2" s="49"/>
      <c r="T2" s="49"/>
      <c r="U2" s="49"/>
      <c r="V2" s="85"/>
      <c r="W2" s="85"/>
      <c r="X2" s="85"/>
      <c r="Y2" s="85"/>
      <c r="Z2" s="85"/>
      <c r="AA2" s="89">
        <v>0</v>
      </c>
      <c r="AB2" s="90">
        <v>80</v>
      </c>
      <c r="AC2" s="90"/>
      <c r="AD2" s="90">
        <f aca="true" t="shared" si="0" ref="AD2:AD33">200-4*AA2</f>
        <v>200</v>
      </c>
      <c r="AE2" s="90">
        <f aca="true" t="shared" si="1" ref="AE2:AE33">200-8*AA2</f>
        <v>200</v>
      </c>
      <c r="AF2" s="91">
        <f aca="true" t="shared" si="2" ref="AF2:AF33">IF($AA2&lt;=ROUNDDOWN(B$17,0),B$19,-100000)</f>
        <v>96.66666666666667</v>
      </c>
      <c r="AG2" s="85"/>
      <c r="AH2" s="85"/>
      <c r="AI2" s="85"/>
      <c r="AJ2" s="85"/>
      <c r="AK2" s="85"/>
      <c r="AL2" s="85"/>
      <c r="AM2" s="85"/>
      <c r="AN2" s="85"/>
    </row>
    <row r="3" spans="1:40" ht="15">
      <c r="A3" s="50"/>
      <c r="B3" s="50"/>
      <c r="C3" s="50"/>
      <c r="D3" s="50"/>
      <c r="E3" s="50"/>
      <c r="F3" s="49"/>
      <c r="G3" s="49"/>
      <c r="H3" s="49"/>
      <c r="I3" s="49"/>
      <c r="J3" s="49"/>
      <c r="K3" s="49"/>
      <c r="L3" s="49"/>
      <c r="M3" s="49"/>
      <c r="N3" s="49"/>
      <c r="O3" s="49"/>
      <c r="P3" s="49"/>
      <c r="Q3" s="49"/>
      <c r="R3" s="49"/>
      <c r="S3" s="49"/>
      <c r="T3" s="49"/>
      <c r="U3" s="49"/>
      <c r="V3" s="85"/>
      <c r="W3" s="85"/>
      <c r="X3" s="85"/>
      <c r="Y3" s="85"/>
      <c r="Z3" s="85"/>
      <c r="AA3" s="89">
        <f aca="true" t="shared" si="3" ref="AA3:AA34">AA2+1</f>
        <v>1</v>
      </c>
      <c r="AB3" s="90">
        <v>80</v>
      </c>
      <c r="AC3" s="90">
        <f aca="true" t="shared" si="4" ref="AC3:AC34">AL$1/AA3+AB3</f>
        <v>580</v>
      </c>
      <c r="AD3" s="90">
        <f t="shared" si="0"/>
        <v>196</v>
      </c>
      <c r="AE3" s="90">
        <f t="shared" si="1"/>
        <v>192</v>
      </c>
      <c r="AF3" s="91">
        <f t="shared" si="2"/>
        <v>96.66666666666667</v>
      </c>
      <c r="AG3" s="85"/>
      <c r="AH3" s="85"/>
      <c r="AI3" s="85"/>
      <c r="AJ3" s="85"/>
      <c r="AK3" s="85"/>
      <c r="AL3" s="85"/>
      <c r="AM3" s="85"/>
      <c r="AN3" s="85"/>
    </row>
    <row r="4" spans="1:40" ht="15">
      <c r="A4" s="50"/>
      <c r="B4" s="50"/>
      <c r="C4" s="50"/>
      <c r="D4" s="50"/>
      <c r="E4" s="50"/>
      <c r="F4" s="49"/>
      <c r="G4" s="49"/>
      <c r="H4" s="49"/>
      <c r="I4" s="49"/>
      <c r="J4" s="49"/>
      <c r="K4" s="49"/>
      <c r="L4" s="49"/>
      <c r="M4" s="49"/>
      <c r="N4" s="49"/>
      <c r="O4" s="49"/>
      <c r="P4" s="49"/>
      <c r="Q4" s="49"/>
      <c r="R4" s="49"/>
      <c r="S4" s="49"/>
      <c r="T4" s="49"/>
      <c r="U4" s="49"/>
      <c r="V4" s="85"/>
      <c r="W4" s="85"/>
      <c r="X4" s="85"/>
      <c r="Y4" s="85"/>
      <c r="Z4" s="85"/>
      <c r="AA4" s="89">
        <f t="shared" si="3"/>
        <v>2</v>
      </c>
      <c r="AB4" s="90">
        <v>80</v>
      </c>
      <c r="AC4" s="90">
        <f t="shared" si="4"/>
        <v>330</v>
      </c>
      <c r="AD4" s="90">
        <f t="shared" si="0"/>
        <v>192</v>
      </c>
      <c r="AE4" s="90">
        <f t="shared" si="1"/>
        <v>184</v>
      </c>
      <c r="AF4" s="91">
        <f t="shared" si="2"/>
        <v>96.66666666666667</v>
      </c>
      <c r="AG4" s="85"/>
      <c r="AH4" s="85"/>
      <c r="AI4" s="85"/>
      <c r="AJ4" s="85"/>
      <c r="AK4" s="85"/>
      <c r="AL4" s="85"/>
      <c r="AM4" s="85"/>
      <c r="AN4" s="85"/>
    </row>
    <row r="5" spans="1:40" ht="15">
      <c r="A5" s="50"/>
      <c r="B5" s="50"/>
      <c r="C5" s="50"/>
      <c r="D5" s="50"/>
      <c r="E5" s="50"/>
      <c r="F5" s="49"/>
      <c r="G5" s="49"/>
      <c r="H5" s="49"/>
      <c r="I5" s="49"/>
      <c r="J5" s="49"/>
      <c r="K5" s="49"/>
      <c r="L5" s="49"/>
      <c r="M5" s="49"/>
      <c r="N5" s="49"/>
      <c r="O5" s="49"/>
      <c r="P5" s="49"/>
      <c r="Q5" s="49"/>
      <c r="R5" s="49"/>
      <c r="S5" s="49"/>
      <c r="T5" s="49"/>
      <c r="U5" s="49"/>
      <c r="V5" s="85"/>
      <c r="W5" s="85"/>
      <c r="X5" s="85"/>
      <c r="Y5" s="85"/>
      <c r="Z5" s="85"/>
      <c r="AA5" s="89">
        <f t="shared" si="3"/>
        <v>3</v>
      </c>
      <c r="AB5" s="90">
        <v>80</v>
      </c>
      <c r="AC5" s="90">
        <f t="shared" si="4"/>
        <v>246.66666666666666</v>
      </c>
      <c r="AD5" s="90">
        <f t="shared" si="0"/>
        <v>188</v>
      </c>
      <c r="AE5" s="90">
        <f t="shared" si="1"/>
        <v>176</v>
      </c>
      <c r="AF5" s="91">
        <f t="shared" si="2"/>
        <v>96.66666666666667</v>
      </c>
      <c r="AG5" s="85"/>
      <c r="AH5" s="85"/>
      <c r="AI5" s="85"/>
      <c r="AJ5" s="85"/>
      <c r="AK5" s="85"/>
      <c r="AL5" s="85"/>
      <c r="AM5" s="85"/>
      <c r="AN5" s="85"/>
    </row>
    <row r="6" spans="1:40" ht="15">
      <c r="A6" s="50"/>
      <c r="B6" s="50"/>
      <c r="C6" s="50"/>
      <c r="D6" s="50"/>
      <c r="E6" s="50"/>
      <c r="F6" s="49"/>
      <c r="G6" s="49"/>
      <c r="H6" s="49"/>
      <c r="I6" s="49"/>
      <c r="J6" s="49"/>
      <c r="K6" s="49"/>
      <c r="L6" s="49"/>
      <c r="M6" s="49"/>
      <c r="N6" s="49"/>
      <c r="O6" s="49"/>
      <c r="P6" s="49"/>
      <c r="Q6" s="49"/>
      <c r="R6" s="49"/>
      <c r="S6" s="49"/>
      <c r="T6" s="49"/>
      <c r="U6" s="49"/>
      <c r="V6" s="85"/>
      <c r="W6" s="85"/>
      <c r="X6" s="85"/>
      <c r="Y6" s="85"/>
      <c r="Z6" s="85"/>
      <c r="AA6" s="89">
        <f t="shared" si="3"/>
        <v>4</v>
      </c>
      <c r="AB6" s="90">
        <v>80</v>
      </c>
      <c r="AC6" s="90">
        <f t="shared" si="4"/>
        <v>205</v>
      </c>
      <c r="AD6" s="90">
        <f t="shared" si="0"/>
        <v>184</v>
      </c>
      <c r="AE6" s="90">
        <f t="shared" si="1"/>
        <v>168</v>
      </c>
      <c r="AF6" s="91">
        <f t="shared" si="2"/>
        <v>96.66666666666667</v>
      </c>
      <c r="AG6" s="85"/>
      <c r="AH6" s="85"/>
      <c r="AI6" s="85"/>
      <c r="AJ6" s="85"/>
      <c r="AK6" s="85"/>
      <c r="AL6" s="85"/>
      <c r="AM6" s="85"/>
      <c r="AN6" s="85"/>
    </row>
    <row r="7" spans="1:40" ht="15">
      <c r="A7" s="50"/>
      <c r="B7" s="50"/>
      <c r="C7" s="50"/>
      <c r="D7" s="50"/>
      <c r="E7" s="50"/>
      <c r="F7" s="49"/>
      <c r="G7" s="49"/>
      <c r="H7" s="49"/>
      <c r="I7" s="49"/>
      <c r="J7" s="49"/>
      <c r="K7" s="49"/>
      <c r="L7" s="49"/>
      <c r="M7" s="49"/>
      <c r="N7" s="49"/>
      <c r="O7" s="49"/>
      <c r="P7" s="49"/>
      <c r="Q7" s="49"/>
      <c r="R7" s="49"/>
      <c r="S7" s="49"/>
      <c r="T7" s="49"/>
      <c r="U7" s="49"/>
      <c r="V7" s="85"/>
      <c r="W7" s="85"/>
      <c r="X7" s="85"/>
      <c r="Y7" s="85"/>
      <c r="Z7" s="85"/>
      <c r="AA7" s="89">
        <f t="shared" si="3"/>
        <v>5</v>
      </c>
      <c r="AB7" s="90">
        <v>80</v>
      </c>
      <c r="AC7" s="90">
        <f t="shared" si="4"/>
        <v>180</v>
      </c>
      <c r="AD7" s="90">
        <f t="shared" si="0"/>
        <v>180</v>
      </c>
      <c r="AE7" s="90">
        <f t="shared" si="1"/>
        <v>160</v>
      </c>
      <c r="AF7" s="91">
        <f t="shared" si="2"/>
        <v>96.66666666666667</v>
      </c>
      <c r="AG7" s="85"/>
      <c r="AH7" s="85"/>
      <c r="AI7" s="85"/>
      <c r="AJ7" s="85"/>
      <c r="AK7" s="85"/>
      <c r="AL7" s="85"/>
      <c r="AM7" s="85"/>
      <c r="AN7" s="85"/>
    </row>
    <row r="8" spans="1:40" ht="15">
      <c r="A8" s="50"/>
      <c r="B8" s="50"/>
      <c r="C8" s="50"/>
      <c r="D8" s="50"/>
      <c r="E8" s="50"/>
      <c r="F8" s="49"/>
      <c r="G8" s="49"/>
      <c r="H8" s="49"/>
      <c r="I8" s="49"/>
      <c r="J8" s="49"/>
      <c r="K8" s="49"/>
      <c r="L8" s="49"/>
      <c r="M8" s="49"/>
      <c r="N8" s="49"/>
      <c r="O8" s="49"/>
      <c r="P8" s="49"/>
      <c r="Q8" s="49"/>
      <c r="R8" s="49"/>
      <c r="S8" s="49"/>
      <c r="T8" s="49"/>
      <c r="U8" s="49"/>
      <c r="V8" s="85"/>
      <c r="W8" s="85"/>
      <c r="X8" s="85"/>
      <c r="Y8" s="85"/>
      <c r="Z8" s="85"/>
      <c r="AA8" s="89">
        <f t="shared" si="3"/>
        <v>6</v>
      </c>
      <c r="AB8" s="90">
        <v>80</v>
      </c>
      <c r="AC8" s="90">
        <f t="shared" si="4"/>
        <v>163.33333333333331</v>
      </c>
      <c r="AD8" s="90">
        <f t="shared" si="0"/>
        <v>176</v>
      </c>
      <c r="AE8" s="90">
        <f t="shared" si="1"/>
        <v>152</v>
      </c>
      <c r="AF8" s="91">
        <f t="shared" si="2"/>
        <v>96.66666666666667</v>
      </c>
      <c r="AG8" s="85"/>
      <c r="AH8" s="85"/>
      <c r="AI8" s="85"/>
      <c r="AJ8" s="85"/>
      <c r="AK8" s="85"/>
      <c r="AL8" s="85"/>
      <c r="AM8" s="85"/>
      <c r="AN8" s="85"/>
    </row>
    <row r="9" spans="1:40" ht="15">
      <c r="A9" s="50"/>
      <c r="B9" s="50"/>
      <c r="C9" s="50"/>
      <c r="D9" s="50"/>
      <c r="E9" s="50"/>
      <c r="F9" s="49"/>
      <c r="G9" s="49"/>
      <c r="H9" s="49"/>
      <c r="I9" s="49"/>
      <c r="J9" s="49"/>
      <c r="K9" s="49"/>
      <c r="L9" s="49"/>
      <c r="M9" s="49"/>
      <c r="N9" s="49"/>
      <c r="O9" s="49"/>
      <c r="P9" s="49"/>
      <c r="Q9" s="49"/>
      <c r="R9" s="49"/>
      <c r="S9" s="49"/>
      <c r="T9" s="49"/>
      <c r="U9" s="49"/>
      <c r="V9" s="85"/>
      <c r="W9" s="85"/>
      <c r="X9" s="85"/>
      <c r="Y9" s="85"/>
      <c r="Z9" s="85"/>
      <c r="AA9" s="89">
        <f t="shared" si="3"/>
        <v>7</v>
      </c>
      <c r="AB9" s="90">
        <v>80</v>
      </c>
      <c r="AC9" s="90">
        <f t="shared" si="4"/>
        <v>151.42857142857144</v>
      </c>
      <c r="AD9" s="90">
        <f t="shared" si="0"/>
        <v>172</v>
      </c>
      <c r="AE9" s="90">
        <f t="shared" si="1"/>
        <v>144</v>
      </c>
      <c r="AF9" s="91">
        <f t="shared" si="2"/>
        <v>96.66666666666667</v>
      </c>
      <c r="AG9" s="85"/>
      <c r="AH9" s="85"/>
      <c r="AI9" s="85"/>
      <c r="AJ9" s="85"/>
      <c r="AK9" s="85"/>
      <c r="AL9" s="85"/>
      <c r="AM9" s="85"/>
      <c r="AN9" s="85"/>
    </row>
    <row r="10" spans="1:40" ht="15">
      <c r="A10" s="50"/>
      <c r="B10" s="50"/>
      <c r="C10" s="50"/>
      <c r="D10" s="50"/>
      <c r="E10" s="50"/>
      <c r="F10" s="49"/>
      <c r="G10" s="49"/>
      <c r="H10" s="49"/>
      <c r="I10" s="49"/>
      <c r="J10" s="49"/>
      <c r="K10" s="49"/>
      <c r="L10" s="49"/>
      <c r="M10" s="49"/>
      <c r="N10" s="49"/>
      <c r="O10" s="49"/>
      <c r="P10" s="49"/>
      <c r="Q10" s="49"/>
      <c r="R10" s="49"/>
      <c r="S10" s="49"/>
      <c r="T10" s="49"/>
      <c r="U10" s="49"/>
      <c r="V10" s="85"/>
      <c r="W10" s="85"/>
      <c r="X10" s="85"/>
      <c r="Y10" s="85"/>
      <c r="Z10" s="85"/>
      <c r="AA10" s="89">
        <f t="shared" si="3"/>
        <v>8</v>
      </c>
      <c r="AB10" s="90">
        <v>80</v>
      </c>
      <c r="AC10" s="90">
        <f t="shared" si="4"/>
        <v>142.5</v>
      </c>
      <c r="AD10" s="90">
        <f t="shared" si="0"/>
        <v>168</v>
      </c>
      <c r="AE10" s="90">
        <f t="shared" si="1"/>
        <v>136</v>
      </c>
      <c r="AF10" s="91">
        <f t="shared" si="2"/>
        <v>96.66666666666667</v>
      </c>
      <c r="AG10" s="85"/>
      <c r="AH10" s="85"/>
      <c r="AI10" s="85"/>
      <c r="AJ10" s="85"/>
      <c r="AK10" s="85"/>
      <c r="AL10" s="85"/>
      <c r="AM10" s="85"/>
      <c r="AN10" s="85"/>
    </row>
    <row r="11" spans="1:40" ht="15">
      <c r="A11" s="50"/>
      <c r="B11" s="50"/>
      <c r="C11" s="50"/>
      <c r="D11" s="50"/>
      <c r="E11" s="50"/>
      <c r="F11" s="49"/>
      <c r="G11" s="49"/>
      <c r="H11" s="49"/>
      <c r="I11" s="49"/>
      <c r="J11" s="49"/>
      <c r="K11" s="49"/>
      <c r="L11" s="49"/>
      <c r="M11" s="49"/>
      <c r="N11" s="49"/>
      <c r="O11" s="49"/>
      <c r="P11" s="49"/>
      <c r="Q11" s="49"/>
      <c r="R11" s="49"/>
      <c r="S11" s="49"/>
      <c r="T11" s="49"/>
      <c r="U11" s="49"/>
      <c r="V11" s="85"/>
      <c r="W11" s="85"/>
      <c r="X11" s="85"/>
      <c r="Y11" s="85"/>
      <c r="Z11" s="85"/>
      <c r="AA11" s="89">
        <f t="shared" si="3"/>
        <v>9</v>
      </c>
      <c r="AB11" s="90">
        <v>80</v>
      </c>
      <c r="AC11" s="90">
        <f t="shared" si="4"/>
        <v>135.55555555555554</v>
      </c>
      <c r="AD11" s="90">
        <f t="shared" si="0"/>
        <v>164</v>
      </c>
      <c r="AE11" s="90">
        <f t="shared" si="1"/>
        <v>128</v>
      </c>
      <c r="AF11" s="91">
        <f t="shared" si="2"/>
        <v>96.66666666666667</v>
      </c>
      <c r="AG11" s="85"/>
      <c r="AH11" s="85"/>
      <c r="AI11" s="85"/>
      <c r="AJ11" s="85"/>
      <c r="AK11" s="85"/>
      <c r="AL11" s="85"/>
      <c r="AM11" s="85"/>
      <c r="AN11" s="85"/>
    </row>
    <row r="12" spans="1:40" ht="15">
      <c r="A12" s="50"/>
      <c r="B12" s="50"/>
      <c r="C12" s="50"/>
      <c r="D12" s="50"/>
      <c r="E12" s="50"/>
      <c r="F12" s="49"/>
      <c r="G12" s="49"/>
      <c r="H12" s="49"/>
      <c r="I12" s="49"/>
      <c r="J12" s="49"/>
      <c r="K12" s="49"/>
      <c r="L12" s="49"/>
      <c r="M12" s="49"/>
      <c r="N12" s="49"/>
      <c r="O12" s="49"/>
      <c r="P12" s="49"/>
      <c r="Q12" s="49"/>
      <c r="R12" s="49"/>
      <c r="S12" s="49"/>
      <c r="T12" s="49"/>
      <c r="U12" s="49"/>
      <c r="V12" s="85"/>
      <c r="W12" s="85"/>
      <c r="X12" s="85"/>
      <c r="Y12" s="85"/>
      <c r="Z12" s="85"/>
      <c r="AA12" s="89">
        <f t="shared" si="3"/>
        <v>10</v>
      </c>
      <c r="AB12" s="90">
        <v>80</v>
      </c>
      <c r="AC12" s="90">
        <f t="shared" si="4"/>
        <v>130</v>
      </c>
      <c r="AD12" s="90">
        <f t="shared" si="0"/>
        <v>160</v>
      </c>
      <c r="AE12" s="90">
        <f t="shared" si="1"/>
        <v>120</v>
      </c>
      <c r="AF12" s="91">
        <f t="shared" si="2"/>
        <v>96.66666666666667</v>
      </c>
      <c r="AG12" s="85"/>
      <c r="AH12" s="85"/>
      <c r="AI12" s="85"/>
      <c r="AJ12" s="85"/>
      <c r="AK12" s="85"/>
      <c r="AL12" s="85"/>
      <c r="AM12" s="85"/>
      <c r="AN12" s="85"/>
    </row>
    <row r="13" spans="1:40" ht="15">
      <c r="A13" s="156" t="s">
        <v>118</v>
      </c>
      <c r="B13" s="156"/>
      <c r="C13" s="57"/>
      <c r="D13" s="50"/>
      <c r="E13" s="50"/>
      <c r="F13" s="49"/>
      <c r="G13" s="49"/>
      <c r="H13" s="49"/>
      <c r="I13" s="49"/>
      <c r="J13" s="49"/>
      <c r="K13" s="49"/>
      <c r="L13" s="49"/>
      <c r="M13" s="49"/>
      <c r="N13" s="49"/>
      <c r="O13" s="49"/>
      <c r="P13" s="49"/>
      <c r="Q13" s="49"/>
      <c r="R13" s="49"/>
      <c r="S13" s="49"/>
      <c r="T13" s="49"/>
      <c r="U13" s="49"/>
      <c r="V13" s="85"/>
      <c r="W13" s="85"/>
      <c r="X13" s="85"/>
      <c r="Y13" s="85"/>
      <c r="Z13" s="85"/>
      <c r="AA13" s="89">
        <f t="shared" si="3"/>
        <v>11</v>
      </c>
      <c r="AB13" s="90">
        <v>80</v>
      </c>
      <c r="AC13" s="90">
        <f t="shared" si="4"/>
        <v>125.45454545454545</v>
      </c>
      <c r="AD13" s="90">
        <f t="shared" si="0"/>
        <v>156</v>
      </c>
      <c r="AE13" s="90">
        <f t="shared" si="1"/>
        <v>112</v>
      </c>
      <c r="AF13" s="91">
        <f t="shared" si="2"/>
        <v>96.66666666666667</v>
      </c>
      <c r="AG13" s="85"/>
      <c r="AH13" s="85"/>
      <c r="AI13" s="85"/>
      <c r="AJ13" s="85"/>
      <c r="AK13" s="85"/>
      <c r="AL13" s="85"/>
      <c r="AM13" s="85"/>
      <c r="AN13" s="85"/>
    </row>
    <row r="14" spans="1:40" ht="15">
      <c r="A14" s="157" t="s">
        <v>117</v>
      </c>
      <c r="B14" s="157"/>
      <c r="C14" s="125">
        <v>25</v>
      </c>
      <c r="D14" s="50"/>
      <c r="E14" s="50"/>
      <c r="F14" s="49"/>
      <c r="G14" s="49"/>
      <c r="H14" s="49"/>
      <c r="I14" s="49"/>
      <c r="J14" s="49"/>
      <c r="K14" s="49"/>
      <c r="L14" s="49"/>
      <c r="M14" s="49"/>
      <c r="N14" s="49"/>
      <c r="O14" s="49"/>
      <c r="P14" s="49"/>
      <c r="Q14" s="49"/>
      <c r="R14" s="49"/>
      <c r="S14" s="49"/>
      <c r="T14" s="49"/>
      <c r="U14" s="49"/>
      <c r="V14" s="85"/>
      <c r="W14" s="85"/>
      <c r="X14" s="85"/>
      <c r="Y14" s="85"/>
      <c r="Z14" s="85"/>
      <c r="AA14" s="89">
        <f t="shared" si="3"/>
        <v>12</v>
      </c>
      <c r="AB14" s="90">
        <v>80</v>
      </c>
      <c r="AC14" s="90">
        <f t="shared" si="4"/>
        <v>121.66666666666666</v>
      </c>
      <c r="AD14" s="90">
        <f t="shared" si="0"/>
        <v>152</v>
      </c>
      <c r="AE14" s="90">
        <f t="shared" si="1"/>
        <v>104</v>
      </c>
      <c r="AF14" s="91">
        <f t="shared" si="2"/>
        <v>96.66666666666667</v>
      </c>
      <c r="AG14" s="85"/>
      <c r="AH14" s="85"/>
      <c r="AI14" s="85"/>
      <c r="AJ14" s="85"/>
      <c r="AK14" s="85"/>
      <c r="AL14" s="85"/>
      <c r="AM14" s="85"/>
      <c r="AN14" s="85"/>
    </row>
    <row r="15" spans="1:40" ht="15">
      <c r="A15" s="134"/>
      <c r="B15" s="134"/>
      <c r="C15" s="134" t="s">
        <v>94</v>
      </c>
      <c r="D15" s="50"/>
      <c r="E15" s="50"/>
      <c r="F15" s="49"/>
      <c r="G15" s="49"/>
      <c r="H15" s="49"/>
      <c r="I15" s="49"/>
      <c r="J15" s="49"/>
      <c r="K15" s="49"/>
      <c r="L15" s="49"/>
      <c r="M15" s="49"/>
      <c r="N15" s="49"/>
      <c r="O15" s="49"/>
      <c r="P15" s="49"/>
      <c r="Q15" s="49"/>
      <c r="R15" s="49"/>
      <c r="S15" s="49"/>
      <c r="T15" s="49"/>
      <c r="U15" s="49"/>
      <c r="V15" s="85"/>
      <c r="W15" s="85"/>
      <c r="X15" s="85"/>
      <c r="Y15" s="85"/>
      <c r="Z15" s="85"/>
      <c r="AA15" s="89">
        <f t="shared" si="3"/>
        <v>13</v>
      </c>
      <c r="AB15" s="90">
        <v>80</v>
      </c>
      <c r="AC15" s="90">
        <f t="shared" si="4"/>
        <v>118.46153846153845</v>
      </c>
      <c r="AD15" s="90">
        <f t="shared" si="0"/>
        <v>148</v>
      </c>
      <c r="AE15" s="90">
        <f t="shared" si="1"/>
        <v>96</v>
      </c>
      <c r="AF15" s="91">
        <f t="shared" si="2"/>
        <v>96.66666666666667</v>
      </c>
      <c r="AG15" s="85"/>
      <c r="AH15" s="85"/>
      <c r="AI15" s="85"/>
      <c r="AJ15" s="85"/>
      <c r="AK15" s="85"/>
      <c r="AL15" s="85"/>
      <c r="AM15" s="85"/>
      <c r="AN15" s="85"/>
    </row>
    <row r="16" spans="1:40" ht="15">
      <c r="A16" s="158"/>
      <c r="B16" s="158" t="s">
        <v>93</v>
      </c>
      <c r="C16" s="158" t="s">
        <v>93</v>
      </c>
      <c r="D16" s="50"/>
      <c r="E16" s="50"/>
      <c r="F16" s="49"/>
      <c r="G16" s="49"/>
      <c r="H16" s="49"/>
      <c r="I16" s="49"/>
      <c r="J16" s="49"/>
      <c r="K16" s="49"/>
      <c r="L16" s="49"/>
      <c r="M16" s="49"/>
      <c r="N16" s="49"/>
      <c r="O16" s="49"/>
      <c r="P16" s="49"/>
      <c r="Q16" s="49"/>
      <c r="R16" s="49"/>
      <c r="S16" s="49"/>
      <c r="T16" s="49"/>
      <c r="U16" s="49"/>
      <c r="V16" s="85"/>
      <c r="W16" s="85"/>
      <c r="X16" s="85"/>
      <c r="Y16" s="85"/>
      <c r="Z16" s="85"/>
      <c r="AA16" s="89">
        <f t="shared" si="3"/>
        <v>14</v>
      </c>
      <c r="AB16" s="90">
        <v>80</v>
      </c>
      <c r="AC16" s="90">
        <f t="shared" si="4"/>
        <v>115.71428571428572</v>
      </c>
      <c r="AD16" s="90">
        <f t="shared" si="0"/>
        <v>144</v>
      </c>
      <c r="AE16" s="90">
        <f t="shared" si="1"/>
        <v>88</v>
      </c>
      <c r="AF16" s="91">
        <f t="shared" si="2"/>
        <v>96.66666666666667</v>
      </c>
      <c r="AG16" s="85"/>
      <c r="AH16" s="85"/>
      <c r="AI16" s="85"/>
      <c r="AJ16" s="85"/>
      <c r="AK16" s="85"/>
      <c r="AL16" s="85"/>
      <c r="AM16" s="85"/>
      <c r="AN16" s="85"/>
    </row>
    <row r="17" spans="1:40" ht="15">
      <c r="A17" s="125" t="s">
        <v>84</v>
      </c>
      <c r="B17" s="125">
        <v>30</v>
      </c>
      <c r="C17" s="125">
        <v>15</v>
      </c>
      <c r="D17" s="50"/>
      <c r="E17" s="50"/>
      <c r="F17" s="49"/>
      <c r="G17" s="49"/>
      <c r="H17" s="49"/>
      <c r="I17" s="49"/>
      <c r="J17" s="49"/>
      <c r="K17" s="49"/>
      <c r="L17" s="49"/>
      <c r="M17" s="49"/>
      <c r="N17" s="49"/>
      <c r="O17" s="49"/>
      <c r="P17" s="49"/>
      <c r="Q17" s="49"/>
      <c r="R17" s="49"/>
      <c r="S17" s="49"/>
      <c r="T17" s="49"/>
      <c r="U17" s="49"/>
      <c r="V17" s="85"/>
      <c r="W17" s="85"/>
      <c r="X17" s="85"/>
      <c r="Y17" s="85"/>
      <c r="Z17" s="85"/>
      <c r="AA17" s="89">
        <f t="shared" si="3"/>
        <v>15</v>
      </c>
      <c r="AB17" s="90">
        <v>80</v>
      </c>
      <c r="AC17" s="90">
        <f t="shared" si="4"/>
        <v>113.33333333333334</v>
      </c>
      <c r="AD17" s="90">
        <f t="shared" si="0"/>
        <v>140</v>
      </c>
      <c r="AE17" s="90">
        <f t="shared" si="1"/>
        <v>80</v>
      </c>
      <c r="AF17" s="91">
        <f t="shared" si="2"/>
        <v>96.66666666666667</v>
      </c>
      <c r="AG17" s="85"/>
      <c r="AH17" s="85"/>
      <c r="AI17" s="85"/>
      <c r="AJ17" s="85"/>
      <c r="AK17" s="85"/>
      <c r="AL17" s="85"/>
      <c r="AM17" s="85"/>
      <c r="AN17" s="85"/>
    </row>
    <row r="18" spans="1:40" ht="15">
      <c r="A18" s="125" t="s">
        <v>3</v>
      </c>
      <c r="B18" s="125">
        <f>200-4*B17</f>
        <v>80</v>
      </c>
      <c r="C18" s="125">
        <f>200-4*C17</f>
        <v>140</v>
      </c>
      <c r="D18" s="50"/>
      <c r="E18" s="50"/>
      <c r="F18" s="49"/>
      <c r="G18" s="49"/>
      <c r="H18" s="49"/>
      <c r="I18" s="49"/>
      <c r="J18" s="49"/>
      <c r="K18" s="49"/>
      <c r="L18" s="49"/>
      <c r="M18" s="49"/>
      <c r="N18" s="49"/>
      <c r="O18" s="49"/>
      <c r="P18" s="49"/>
      <c r="Q18" s="49"/>
      <c r="R18" s="49"/>
      <c r="S18" s="49"/>
      <c r="T18" s="49"/>
      <c r="U18" s="49"/>
      <c r="V18" s="85"/>
      <c r="W18" s="85"/>
      <c r="X18" s="85"/>
      <c r="Y18" s="85"/>
      <c r="Z18" s="85"/>
      <c r="AA18" s="89">
        <f t="shared" si="3"/>
        <v>16</v>
      </c>
      <c r="AB18" s="90">
        <v>80</v>
      </c>
      <c r="AC18" s="90">
        <f t="shared" si="4"/>
        <v>111.25</v>
      </c>
      <c r="AD18" s="90">
        <f t="shared" si="0"/>
        <v>136</v>
      </c>
      <c r="AE18" s="90">
        <f t="shared" si="1"/>
        <v>72</v>
      </c>
      <c r="AF18" s="91">
        <f t="shared" si="2"/>
        <v>96.66666666666667</v>
      </c>
      <c r="AG18" s="85"/>
      <c r="AH18" s="85"/>
      <c r="AI18" s="85"/>
      <c r="AJ18" s="85"/>
      <c r="AK18" s="85"/>
      <c r="AL18" s="85"/>
      <c r="AM18" s="85"/>
      <c r="AN18" s="85"/>
    </row>
    <row r="19" spans="1:40" ht="15">
      <c r="A19" s="125" t="s">
        <v>55</v>
      </c>
      <c r="B19" s="125">
        <f>500/B17+80</f>
        <v>96.66666666666667</v>
      </c>
      <c r="C19" s="125">
        <f>500/C17+80</f>
        <v>113.33333333333334</v>
      </c>
      <c r="D19" s="50"/>
      <c r="E19" s="50"/>
      <c r="F19" s="49"/>
      <c r="G19" s="49"/>
      <c r="H19" s="49"/>
      <c r="I19" s="49"/>
      <c r="J19" s="49"/>
      <c r="K19" s="49"/>
      <c r="L19" s="49"/>
      <c r="M19" s="49"/>
      <c r="N19" s="49"/>
      <c r="O19" s="49"/>
      <c r="P19" s="49"/>
      <c r="Q19" s="49"/>
      <c r="R19" s="49"/>
      <c r="S19" s="49"/>
      <c r="T19" s="49"/>
      <c r="U19" s="49"/>
      <c r="V19" s="85"/>
      <c r="W19" s="85"/>
      <c r="X19" s="85"/>
      <c r="Y19" s="85"/>
      <c r="Z19" s="85"/>
      <c r="AA19" s="89">
        <f t="shared" si="3"/>
        <v>17</v>
      </c>
      <c r="AB19" s="90">
        <v>80</v>
      </c>
      <c r="AC19" s="90">
        <f t="shared" si="4"/>
        <v>109.41176470588235</v>
      </c>
      <c r="AD19" s="90">
        <f t="shared" si="0"/>
        <v>132</v>
      </c>
      <c r="AE19" s="90">
        <f t="shared" si="1"/>
        <v>64</v>
      </c>
      <c r="AF19" s="91">
        <f t="shared" si="2"/>
        <v>96.66666666666667</v>
      </c>
      <c r="AG19" s="85"/>
      <c r="AH19" s="85"/>
      <c r="AI19" s="85"/>
      <c r="AJ19" s="85"/>
      <c r="AK19" s="85"/>
      <c r="AL19" s="85"/>
      <c r="AM19" s="85"/>
      <c r="AN19" s="85"/>
    </row>
    <row r="20" spans="1:40" ht="15">
      <c r="A20" s="125" t="s">
        <v>33</v>
      </c>
      <c r="B20" s="125">
        <f>(B18-B19)*B17</f>
        <v>-500.0000000000001</v>
      </c>
      <c r="C20" s="125">
        <f>(C18-C19)*C17</f>
        <v>399.9999999999999</v>
      </c>
      <c r="D20" s="50"/>
      <c r="E20" s="50"/>
      <c r="F20" s="49"/>
      <c r="G20" s="49"/>
      <c r="H20" s="49"/>
      <c r="I20" s="49"/>
      <c r="J20" s="49"/>
      <c r="K20" s="49"/>
      <c r="L20" s="49"/>
      <c r="M20" s="49"/>
      <c r="N20" s="49"/>
      <c r="O20" s="49"/>
      <c r="P20" s="49"/>
      <c r="Q20" s="49"/>
      <c r="R20" s="49"/>
      <c r="S20" s="49"/>
      <c r="T20" s="49"/>
      <c r="U20" s="49"/>
      <c r="V20" s="85"/>
      <c r="W20" s="85"/>
      <c r="X20" s="85"/>
      <c r="Y20" s="85"/>
      <c r="Z20" s="85"/>
      <c r="AA20" s="89">
        <f t="shared" si="3"/>
        <v>18</v>
      </c>
      <c r="AB20" s="90">
        <v>80</v>
      </c>
      <c r="AC20" s="90">
        <f t="shared" si="4"/>
        <v>107.77777777777777</v>
      </c>
      <c r="AD20" s="90">
        <f t="shared" si="0"/>
        <v>128</v>
      </c>
      <c r="AE20" s="90">
        <f t="shared" si="1"/>
        <v>56</v>
      </c>
      <c r="AF20" s="91">
        <f t="shared" si="2"/>
        <v>96.66666666666667</v>
      </c>
      <c r="AG20" s="85"/>
      <c r="AH20" s="85"/>
      <c r="AI20" s="85"/>
      <c r="AJ20" s="85"/>
      <c r="AK20" s="85"/>
      <c r="AL20" s="85"/>
      <c r="AM20" s="85"/>
      <c r="AN20" s="85"/>
    </row>
    <row r="21" spans="1:40" ht="15">
      <c r="A21" s="50"/>
      <c r="B21" s="50"/>
      <c r="C21" s="50"/>
      <c r="D21" s="50"/>
      <c r="E21" s="50"/>
      <c r="F21" s="49"/>
      <c r="G21" s="49"/>
      <c r="H21" s="49"/>
      <c r="I21" s="49"/>
      <c r="J21" s="49"/>
      <c r="K21" s="49"/>
      <c r="L21" s="49"/>
      <c r="M21" s="49"/>
      <c r="N21" s="49"/>
      <c r="O21" s="49"/>
      <c r="P21" s="49"/>
      <c r="Q21" s="49"/>
      <c r="R21" s="49"/>
      <c r="S21" s="49"/>
      <c r="T21" s="49"/>
      <c r="U21" s="49"/>
      <c r="V21" s="85"/>
      <c r="W21" s="85"/>
      <c r="X21" s="85"/>
      <c r="Y21" s="85"/>
      <c r="Z21" s="85"/>
      <c r="AA21" s="89">
        <f t="shared" si="3"/>
        <v>19</v>
      </c>
      <c r="AB21" s="90">
        <v>80</v>
      </c>
      <c r="AC21" s="90">
        <f t="shared" si="4"/>
        <v>106.3157894736842</v>
      </c>
      <c r="AD21" s="90">
        <f t="shared" si="0"/>
        <v>124</v>
      </c>
      <c r="AE21" s="90">
        <f t="shared" si="1"/>
        <v>48</v>
      </c>
      <c r="AF21" s="91">
        <f t="shared" si="2"/>
        <v>96.66666666666667</v>
      </c>
      <c r="AG21" s="85"/>
      <c r="AH21" s="85"/>
      <c r="AI21" s="85"/>
      <c r="AJ21" s="85"/>
      <c r="AK21" s="85"/>
      <c r="AL21" s="85"/>
      <c r="AM21" s="85"/>
      <c r="AN21" s="85"/>
    </row>
    <row r="22" spans="1:40" ht="15">
      <c r="A22" s="49"/>
      <c r="B22" s="49"/>
      <c r="C22" s="49"/>
      <c r="D22" s="49"/>
      <c r="E22" s="49"/>
      <c r="F22" s="49"/>
      <c r="G22" s="49"/>
      <c r="H22" s="49"/>
      <c r="I22" s="49"/>
      <c r="J22" s="49"/>
      <c r="K22" s="49"/>
      <c r="L22" s="49"/>
      <c r="M22" s="49"/>
      <c r="N22" s="49"/>
      <c r="O22" s="49"/>
      <c r="P22" s="49"/>
      <c r="Q22" s="49"/>
      <c r="R22" s="49"/>
      <c r="S22" s="49"/>
      <c r="T22" s="49"/>
      <c r="U22" s="49"/>
      <c r="V22" s="85"/>
      <c r="W22" s="85"/>
      <c r="X22" s="85"/>
      <c r="Y22" s="85"/>
      <c r="Z22" s="85"/>
      <c r="AA22" s="89">
        <f t="shared" si="3"/>
        <v>20</v>
      </c>
      <c r="AB22" s="90">
        <v>80</v>
      </c>
      <c r="AC22" s="90">
        <f t="shared" si="4"/>
        <v>105</v>
      </c>
      <c r="AD22" s="90">
        <f t="shared" si="0"/>
        <v>120</v>
      </c>
      <c r="AE22" s="90">
        <f t="shared" si="1"/>
        <v>40</v>
      </c>
      <c r="AF22" s="91">
        <f t="shared" si="2"/>
        <v>96.66666666666667</v>
      </c>
      <c r="AG22" s="85"/>
      <c r="AH22" s="85"/>
      <c r="AI22" s="85"/>
      <c r="AJ22" s="85"/>
      <c r="AK22" s="85"/>
      <c r="AL22" s="85"/>
      <c r="AM22" s="85"/>
      <c r="AN22" s="85"/>
    </row>
    <row r="23" spans="1:40" ht="15">
      <c r="A23" s="49"/>
      <c r="B23" s="49"/>
      <c r="C23" s="49"/>
      <c r="D23" s="49"/>
      <c r="E23" s="49"/>
      <c r="F23" s="49"/>
      <c r="G23" s="49"/>
      <c r="H23" s="49"/>
      <c r="I23" s="49"/>
      <c r="J23" s="49"/>
      <c r="K23" s="49"/>
      <c r="L23" s="49"/>
      <c r="M23" s="49"/>
      <c r="N23" s="49"/>
      <c r="O23" s="49"/>
      <c r="P23" s="49"/>
      <c r="Q23" s="49"/>
      <c r="R23" s="49"/>
      <c r="S23" s="49"/>
      <c r="T23" s="49"/>
      <c r="U23" s="49"/>
      <c r="V23" s="85"/>
      <c r="W23" s="85"/>
      <c r="X23" s="85"/>
      <c r="Y23" s="85"/>
      <c r="Z23" s="85"/>
      <c r="AA23" s="89">
        <f t="shared" si="3"/>
        <v>21</v>
      </c>
      <c r="AB23" s="90">
        <v>80</v>
      </c>
      <c r="AC23" s="90">
        <f t="shared" si="4"/>
        <v>103.80952380952381</v>
      </c>
      <c r="AD23" s="90">
        <f t="shared" si="0"/>
        <v>116</v>
      </c>
      <c r="AE23" s="90">
        <f t="shared" si="1"/>
        <v>32</v>
      </c>
      <c r="AF23" s="91">
        <f t="shared" si="2"/>
        <v>96.66666666666667</v>
      </c>
      <c r="AG23" s="85"/>
      <c r="AH23" s="85"/>
      <c r="AI23" s="85"/>
      <c r="AJ23" s="85"/>
      <c r="AK23" s="85"/>
      <c r="AL23" s="85"/>
      <c r="AM23" s="85"/>
      <c r="AN23" s="85"/>
    </row>
    <row r="24" spans="1:40" ht="15">
      <c r="A24" s="49"/>
      <c r="B24" s="49"/>
      <c r="C24" s="49"/>
      <c r="D24" s="49"/>
      <c r="E24" s="49"/>
      <c r="F24" s="49"/>
      <c r="G24" s="49"/>
      <c r="H24" s="49"/>
      <c r="I24" s="49"/>
      <c r="J24" s="49"/>
      <c r="K24" s="49"/>
      <c r="L24" s="49"/>
      <c r="M24" s="49"/>
      <c r="N24" s="49"/>
      <c r="O24" s="49"/>
      <c r="P24" s="49"/>
      <c r="Q24" s="49"/>
      <c r="R24" s="49"/>
      <c r="S24" s="49"/>
      <c r="T24" s="49"/>
      <c r="U24" s="49"/>
      <c r="V24" s="85"/>
      <c r="W24" s="85"/>
      <c r="X24" s="85"/>
      <c r="Y24" s="85"/>
      <c r="Z24" s="85"/>
      <c r="AA24" s="89">
        <f t="shared" si="3"/>
        <v>22</v>
      </c>
      <c r="AB24" s="90">
        <v>80</v>
      </c>
      <c r="AC24" s="90">
        <f t="shared" si="4"/>
        <v>102.72727272727272</v>
      </c>
      <c r="AD24" s="90">
        <f t="shared" si="0"/>
        <v>112</v>
      </c>
      <c r="AE24" s="90">
        <f t="shared" si="1"/>
        <v>24</v>
      </c>
      <c r="AF24" s="91">
        <f t="shared" si="2"/>
        <v>96.66666666666667</v>
      </c>
      <c r="AG24" s="85"/>
      <c r="AH24" s="85"/>
      <c r="AI24" s="85"/>
      <c r="AJ24" s="85"/>
      <c r="AK24" s="85"/>
      <c r="AL24" s="85"/>
      <c r="AM24" s="85"/>
      <c r="AN24" s="85"/>
    </row>
    <row r="25" spans="1:40" ht="15">
      <c r="A25" s="49"/>
      <c r="B25" s="49"/>
      <c r="C25" s="49"/>
      <c r="D25" s="49"/>
      <c r="E25" s="49"/>
      <c r="F25" s="49"/>
      <c r="G25" s="49"/>
      <c r="H25" s="49"/>
      <c r="I25" s="49"/>
      <c r="J25" s="49"/>
      <c r="K25" s="49"/>
      <c r="L25" s="49"/>
      <c r="M25" s="49"/>
      <c r="N25" s="49"/>
      <c r="O25" s="49"/>
      <c r="P25" s="49"/>
      <c r="Q25" s="49"/>
      <c r="R25" s="49"/>
      <c r="S25" s="49"/>
      <c r="T25" s="49"/>
      <c r="U25" s="49"/>
      <c r="V25" s="85"/>
      <c r="W25" s="85"/>
      <c r="X25" s="85"/>
      <c r="Y25" s="85"/>
      <c r="Z25" s="85"/>
      <c r="AA25" s="89">
        <f t="shared" si="3"/>
        <v>23</v>
      </c>
      <c r="AB25" s="90">
        <v>80</v>
      </c>
      <c r="AC25" s="90">
        <f t="shared" si="4"/>
        <v>101.73913043478261</v>
      </c>
      <c r="AD25" s="90">
        <f t="shared" si="0"/>
        <v>108</v>
      </c>
      <c r="AE25" s="90">
        <f t="shared" si="1"/>
        <v>16</v>
      </c>
      <c r="AF25" s="91">
        <f t="shared" si="2"/>
        <v>96.66666666666667</v>
      </c>
      <c r="AG25" s="85"/>
      <c r="AH25" s="85"/>
      <c r="AI25" s="85"/>
      <c r="AJ25" s="85"/>
      <c r="AK25" s="85"/>
      <c r="AL25" s="85"/>
      <c r="AM25" s="85"/>
      <c r="AN25" s="85"/>
    </row>
    <row r="26" spans="1:40" ht="15">
      <c r="A26" s="49"/>
      <c r="B26" s="49"/>
      <c r="C26" s="49"/>
      <c r="D26" s="49"/>
      <c r="E26" s="49"/>
      <c r="F26" s="49"/>
      <c r="G26" s="49"/>
      <c r="H26" s="49"/>
      <c r="I26" s="49"/>
      <c r="J26" s="49"/>
      <c r="K26" s="49"/>
      <c r="L26" s="49"/>
      <c r="M26" s="49"/>
      <c r="N26" s="49"/>
      <c r="O26" s="49"/>
      <c r="P26" s="49"/>
      <c r="Q26" s="49"/>
      <c r="R26" s="49"/>
      <c r="S26" s="49"/>
      <c r="T26" s="49"/>
      <c r="U26" s="49"/>
      <c r="V26" s="85"/>
      <c r="W26" s="85"/>
      <c r="X26" s="85"/>
      <c r="Y26" s="85"/>
      <c r="Z26" s="85"/>
      <c r="AA26" s="89">
        <f t="shared" si="3"/>
        <v>24</v>
      </c>
      <c r="AB26" s="90">
        <v>80</v>
      </c>
      <c r="AC26" s="90">
        <f t="shared" si="4"/>
        <v>100.83333333333333</v>
      </c>
      <c r="AD26" s="90">
        <f t="shared" si="0"/>
        <v>104</v>
      </c>
      <c r="AE26" s="90">
        <f t="shared" si="1"/>
        <v>8</v>
      </c>
      <c r="AF26" s="91">
        <f t="shared" si="2"/>
        <v>96.66666666666667</v>
      </c>
      <c r="AG26" s="85"/>
      <c r="AH26" s="85"/>
      <c r="AI26" s="85"/>
      <c r="AJ26" s="85"/>
      <c r="AK26" s="85"/>
      <c r="AL26" s="85"/>
      <c r="AM26" s="85"/>
      <c r="AN26" s="85"/>
    </row>
    <row r="27" spans="1:40" ht="15">
      <c r="A27" s="49"/>
      <c r="B27" s="49"/>
      <c r="C27" s="49"/>
      <c r="D27" s="49"/>
      <c r="E27" s="49"/>
      <c r="F27" s="49"/>
      <c r="G27" s="49"/>
      <c r="H27" s="49"/>
      <c r="I27" s="49"/>
      <c r="J27" s="49"/>
      <c r="K27" s="49"/>
      <c r="L27" s="49"/>
      <c r="M27" s="49"/>
      <c r="N27" s="49"/>
      <c r="O27" s="49"/>
      <c r="P27" s="49"/>
      <c r="Q27" s="49"/>
      <c r="R27" s="49"/>
      <c r="S27" s="49"/>
      <c r="T27" s="49"/>
      <c r="U27" s="49"/>
      <c r="V27" s="85"/>
      <c r="W27" s="85"/>
      <c r="X27" s="85"/>
      <c r="Y27" s="85"/>
      <c r="Z27" s="85"/>
      <c r="AA27" s="89">
        <f t="shared" si="3"/>
        <v>25</v>
      </c>
      <c r="AB27" s="90">
        <v>80</v>
      </c>
      <c r="AC27" s="90">
        <f t="shared" si="4"/>
        <v>100</v>
      </c>
      <c r="AD27" s="90">
        <f t="shared" si="0"/>
        <v>100</v>
      </c>
      <c r="AE27" s="90">
        <f t="shared" si="1"/>
        <v>0</v>
      </c>
      <c r="AF27" s="91">
        <f t="shared" si="2"/>
        <v>96.66666666666667</v>
      </c>
      <c r="AG27" s="85"/>
      <c r="AH27" s="85"/>
      <c r="AI27" s="85"/>
      <c r="AJ27" s="85"/>
      <c r="AK27" s="85"/>
      <c r="AL27" s="85"/>
      <c r="AM27" s="85"/>
      <c r="AN27" s="85"/>
    </row>
    <row r="28" spans="1:40" ht="15">
      <c r="A28" s="49"/>
      <c r="B28" s="49"/>
      <c r="C28" s="49"/>
      <c r="D28" s="49"/>
      <c r="E28" s="49"/>
      <c r="F28" s="49"/>
      <c r="G28" s="49"/>
      <c r="H28" s="49"/>
      <c r="I28" s="49"/>
      <c r="J28" s="49"/>
      <c r="K28" s="49"/>
      <c r="L28" s="49"/>
      <c r="M28" s="49"/>
      <c r="N28" s="49"/>
      <c r="O28" s="49"/>
      <c r="P28" s="49"/>
      <c r="Q28" s="49"/>
      <c r="R28" s="49"/>
      <c r="S28" s="49"/>
      <c r="T28" s="49"/>
      <c r="U28" s="49"/>
      <c r="V28" s="85"/>
      <c r="W28" s="85"/>
      <c r="X28" s="85"/>
      <c r="Y28" s="85"/>
      <c r="Z28" s="85"/>
      <c r="AA28" s="89">
        <f t="shared" si="3"/>
        <v>26</v>
      </c>
      <c r="AB28" s="90">
        <v>80</v>
      </c>
      <c r="AC28" s="90">
        <f t="shared" si="4"/>
        <v>99.23076923076923</v>
      </c>
      <c r="AD28" s="90">
        <f t="shared" si="0"/>
        <v>96</v>
      </c>
      <c r="AE28" s="90">
        <f t="shared" si="1"/>
        <v>-8</v>
      </c>
      <c r="AF28" s="91">
        <f t="shared" si="2"/>
        <v>96.66666666666667</v>
      </c>
      <c r="AG28" s="85"/>
      <c r="AH28" s="85"/>
      <c r="AI28" s="85"/>
      <c r="AJ28" s="85"/>
      <c r="AK28" s="85"/>
      <c r="AL28" s="85"/>
      <c r="AM28" s="85"/>
      <c r="AN28" s="85"/>
    </row>
    <row r="29" spans="1:40" ht="15">
      <c r="A29" s="49"/>
      <c r="B29" s="49"/>
      <c r="C29" s="49"/>
      <c r="D29" s="49"/>
      <c r="E29" s="49"/>
      <c r="F29" s="49"/>
      <c r="G29" s="49"/>
      <c r="H29" s="49"/>
      <c r="I29" s="49"/>
      <c r="J29" s="49"/>
      <c r="K29" s="49"/>
      <c r="L29" s="49"/>
      <c r="M29" s="49"/>
      <c r="N29" s="49"/>
      <c r="O29" s="49"/>
      <c r="P29" s="49"/>
      <c r="Q29" s="49"/>
      <c r="R29" s="49"/>
      <c r="S29" s="49"/>
      <c r="T29" s="49"/>
      <c r="U29" s="49"/>
      <c r="V29" s="85"/>
      <c r="W29" s="85"/>
      <c r="X29" s="85"/>
      <c r="Y29" s="85"/>
      <c r="Z29" s="85"/>
      <c r="AA29" s="89">
        <f t="shared" si="3"/>
        <v>27</v>
      </c>
      <c r="AB29" s="90">
        <v>80</v>
      </c>
      <c r="AC29" s="90">
        <f t="shared" si="4"/>
        <v>98.51851851851852</v>
      </c>
      <c r="AD29" s="90">
        <f t="shared" si="0"/>
        <v>92</v>
      </c>
      <c r="AE29" s="90">
        <f t="shared" si="1"/>
        <v>-16</v>
      </c>
      <c r="AF29" s="91">
        <f t="shared" si="2"/>
        <v>96.66666666666667</v>
      </c>
      <c r="AG29" s="85"/>
      <c r="AH29" s="85"/>
      <c r="AI29" s="85"/>
      <c r="AJ29" s="85"/>
      <c r="AK29" s="85"/>
      <c r="AL29" s="85"/>
      <c r="AM29" s="85"/>
      <c r="AN29" s="85"/>
    </row>
    <row r="30" spans="1:40" ht="15">
      <c r="A30" s="49"/>
      <c r="B30" s="49"/>
      <c r="C30" s="49"/>
      <c r="D30" s="49"/>
      <c r="E30" s="49"/>
      <c r="F30" s="49"/>
      <c r="G30" s="49"/>
      <c r="H30" s="49"/>
      <c r="I30" s="49"/>
      <c r="J30" s="49"/>
      <c r="K30" s="49"/>
      <c r="L30" s="49"/>
      <c r="M30" s="49"/>
      <c r="N30" s="49"/>
      <c r="O30" s="49"/>
      <c r="P30" s="49"/>
      <c r="Q30" s="49"/>
      <c r="R30" s="49"/>
      <c r="S30" s="49"/>
      <c r="T30" s="49"/>
      <c r="U30" s="49"/>
      <c r="V30" s="85"/>
      <c r="W30" s="85"/>
      <c r="X30" s="85"/>
      <c r="Y30" s="85"/>
      <c r="Z30" s="85"/>
      <c r="AA30" s="89">
        <f t="shared" si="3"/>
        <v>28</v>
      </c>
      <c r="AB30" s="90">
        <v>80</v>
      </c>
      <c r="AC30" s="90">
        <f t="shared" si="4"/>
        <v>97.85714285714286</v>
      </c>
      <c r="AD30" s="90">
        <f t="shared" si="0"/>
        <v>88</v>
      </c>
      <c r="AE30" s="90">
        <f t="shared" si="1"/>
        <v>-24</v>
      </c>
      <c r="AF30" s="91">
        <f t="shared" si="2"/>
        <v>96.66666666666667</v>
      </c>
      <c r="AG30" s="85"/>
      <c r="AH30" s="85"/>
      <c r="AI30" s="85"/>
      <c r="AJ30" s="85"/>
      <c r="AK30" s="85"/>
      <c r="AL30" s="85"/>
      <c r="AM30" s="85"/>
      <c r="AN30" s="85"/>
    </row>
    <row r="31" spans="1:40" ht="15">
      <c r="A31" s="49"/>
      <c r="B31" s="49"/>
      <c r="C31" s="49"/>
      <c r="D31" s="49"/>
      <c r="E31" s="49"/>
      <c r="F31" s="49"/>
      <c r="G31" s="49"/>
      <c r="H31" s="49"/>
      <c r="I31" s="49"/>
      <c r="J31" s="49"/>
      <c r="K31" s="49"/>
      <c r="L31" s="49"/>
      <c r="M31" s="49"/>
      <c r="N31" s="49"/>
      <c r="O31" s="49"/>
      <c r="P31" s="49"/>
      <c r="Q31" s="49"/>
      <c r="R31" s="49"/>
      <c r="S31" s="49"/>
      <c r="T31" s="49"/>
      <c r="U31" s="49"/>
      <c r="V31" s="85"/>
      <c r="W31" s="85"/>
      <c r="X31" s="85"/>
      <c r="Y31" s="85"/>
      <c r="Z31" s="85"/>
      <c r="AA31" s="89">
        <f t="shared" si="3"/>
        <v>29</v>
      </c>
      <c r="AB31" s="90">
        <v>80</v>
      </c>
      <c r="AC31" s="90">
        <f t="shared" si="4"/>
        <v>97.24137931034483</v>
      </c>
      <c r="AD31" s="90">
        <f t="shared" si="0"/>
        <v>84</v>
      </c>
      <c r="AE31" s="90">
        <f t="shared" si="1"/>
        <v>-32</v>
      </c>
      <c r="AF31" s="91">
        <f t="shared" si="2"/>
        <v>96.66666666666667</v>
      </c>
      <c r="AG31" s="85"/>
      <c r="AH31" s="85"/>
      <c r="AI31" s="85"/>
      <c r="AJ31" s="85"/>
      <c r="AK31" s="85"/>
      <c r="AL31" s="85"/>
      <c r="AM31" s="85"/>
      <c r="AN31" s="85"/>
    </row>
    <row r="32" spans="1:40" ht="15">
      <c r="A32" s="49"/>
      <c r="B32" s="49"/>
      <c r="C32" s="49"/>
      <c r="D32" s="49"/>
      <c r="E32" s="49"/>
      <c r="F32" s="49"/>
      <c r="G32" s="49"/>
      <c r="H32" s="49"/>
      <c r="I32" s="49"/>
      <c r="J32" s="49"/>
      <c r="K32" s="49"/>
      <c r="L32" s="49"/>
      <c r="M32" s="49"/>
      <c r="N32" s="49"/>
      <c r="O32" s="49"/>
      <c r="P32" s="49"/>
      <c r="Q32" s="49"/>
      <c r="R32" s="49"/>
      <c r="S32" s="49"/>
      <c r="T32" s="49"/>
      <c r="U32" s="49"/>
      <c r="V32" s="85"/>
      <c r="W32" s="85"/>
      <c r="X32" s="85"/>
      <c r="Y32" s="85"/>
      <c r="Z32" s="85"/>
      <c r="AA32" s="89">
        <f t="shared" si="3"/>
        <v>30</v>
      </c>
      <c r="AB32" s="90">
        <v>80</v>
      </c>
      <c r="AC32" s="90">
        <f t="shared" si="4"/>
        <v>96.66666666666667</v>
      </c>
      <c r="AD32" s="90">
        <f t="shared" si="0"/>
        <v>80</v>
      </c>
      <c r="AE32" s="90">
        <f t="shared" si="1"/>
        <v>-40</v>
      </c>
      <c r="AF32" s="91">
        <f t="shared" si="2"/>
        <v>96.66666666666667</v>
      </c>
      <c r="AG32" s="85"/>
      <c r="AH32" s="85"/>
      <c r="AI32" s="85"/>
      <c r="AJ32" s="85"/>
      <c r="AK32" s="85"/>
      <c r="AL32" s="85"/>
      <c r="AM32" s="85"/>
      <c r="AN32" s="85"/>
    </row>
    <row r="33" spans="1:40" ht="15">
      <c r="A33" s="49"/>
      <c r="B33" s="49"/>
      <c r="C33" s="49"/>
      <c r="D33" s="49"/>
      <c r="E33" s="49"/>
      <c r="F33" s="49"/>
      <c r="G33" s="49"/>
      <c r="H33" s="49"/>
      <c r="I33" s="49"/>
      <c r="J33" s="49"/>
      <c r="K33" s="49"/>
      <c r="L33" s="49"/>
      <c r="M33" s="49"/>
      <c r="N33" s="49"/>
      <c r="O33" s="49"/>
      <c r="P33" s="49"/>
      <c r="Q33" s="49"/>
      <c r="R33" s="49"/>
      <c r="S33" s="49"/>
      <c r="T33" s="49"/>
      <c r="U33" s="49"/>
      <c r="V33" s="85"/>
      <c r="W33" s="85"/>
      <c r="X33" s="85"/>
      <c r="Y33" s="85"/>
      <c r="Z33" s="85"/>
      <c r="AA33" s="89">
        <f t="shared" si="3"/>
        <v>31</v>
      </c>
      <c r="AB33" s="90">
        <v>80</v>
      </c>
      <c r="AC33" s="90">
        <f t="shared" si="4"/>
        <v>96.12903225806451</v>
      </c>
      <c r="AD33" s="90">
        <f t="shared" si="0"/>
        <v>76</v>
      </c>
      <c r="AE33" s="90">
        <f t="shared" si="1"/>
        <v>-48</v>
      </c>
      <c r="AF33" s="91">
        <f t="shared" si="2"/>
        <v>-100000</v>
      </c>
      <c r="AG33" s="85"/>
      <c r="AH33" s="85"/>
      <c r="AI33" s="85"/>
      <c r="AJ33" s="85"/>
      <c r="AK33" s="85"/>
      <c r="AL33" s="85"/>
      <c r="AM33" s="85"/>
      <c r="AN33" s="85"/>
    </row>
    <row r="34" spans="1:40" ht="15">
      <c r="A34" s="49"/>
      <c r="B34" s="49"/>
      <c r="C34" s="49"/>
      <c r="D34" s="49"/>
      <c r="E34" s="49"/>
      <c r="F34" s="49"/>
      <c r="G34" s="49"/>
      <c r="H34" s="49"/>
      <c r="I34" s="49"/>
      <c r="J34" s="49"/>
      <c r="K34" s="49"/>
      <c r="L34" s="49"/>
      <c r="M34" s="49"/>
      <c r="N34" s="49"/>
      <c r="O34" s="49"/>
      <c r="P34" s="49"/>
      <c r="Q34" s="49"/>
      <c r="R34" s="49"/>
      <c r="S34" s="49"/>
      <c r="T34" s="49"/>
      <c r="U34" s="49"/>
      <c r="V34" s="85"/>
      <c r="W34" s="85"/>
      <c r="X34" s="85"/>
      <c r="Y34" s="85"/>
      <c r="Z34" s="85"/>
      <c r="AA34" s="89">
        <f t="shared" si="3"/>
        <v>32</v>
      </c>
      <c r="AB34" s="90">
        <v>80</v>
      </c>
      <c r="AC34" s="90">
        <f t="shared" si="4"/>
        <v>95.625</v>
      </c>
      <c r="AD34" s="90">
        <f aca="true" t="shared" si="5" ref="AD34:AD52">200-4*AA34</f>
        <v>72</v>
      </c>
      <c r="AE34" s="90">
        <f aca="true" t="shared" si="6" ref="AE34:AE52">200-8*AA34</f>
        <v>-56</v>
      </c>
      <c r="AF34" s="91">
        <f aca="true" t="shared" si="7" ref="AF34:AF52">IF($AA34&lt;=ROUNDDOWN(B$17,0),B$19,-100000)</f>
        <v>-100000</v>
      </c>
      <c r="AG34" s="85"/>
      <c r="AH34" s="85"/>
      <c r="AI34" s="85"/>
      <c r="AJ34" s="85"/>
      <c r="AK34" s="85"/>
      <c r="AL34" s="85"/>
      <c r="AM34" s="85"/>
      <c r="AN34" s="85"/>
    </row>
    <row r="35" spans="1:40" ht="15">
      <c r="A35" s="49"/>
      <c r="B35" s="49"/>
      <c r="C35" s="49"/>
      <c r="D35" s="49"/>
      <c r="E35" s="49"/>
      <c r="F35" s="49"/>
      <c r="G35" s="49"/>
      <c r="H35" s="49"/>
      <c r="I35" s="49"/>
      <c r="J35" s="49"/>
      <c r="K35" s="49"/>
      <c r="L35" s="49"/>
      <c r="M35" s="49"/>
      <c r="N35" s="49"/>
      <c r="O35" s="49"/>
      <c r="P35" s="49"/>
      <c r="Q35" s="49"/>
      <c r="R35" s="49"/>
      <c r="S35" s="49"/>
      <c r="T35" s="49"/>
      <c r="U35" s="49"/>
      <c r="V35" s="85"/>
      <c r="W35" s="85"/>
      <c r="X35" s="85"/>
      <c r="Y35" s="85"/>
      <c r="Z35" s="85"/>
      <c r="AA35" s="89">
        <f aca="true" t="shared" si="8" ref="AA35:AA52">AA34+1</f>
        <v>33</v>
      </c>
      <c r="AB35" s="90">
        <v>80</v>
      </c>
      <c r="AC35" s="90">
        <f aca="true" t="shared" si="9" ref="AC35:AC52">AL$1/AA35+AB35</f>
        <v>95.15151515151516</v>
      </c>
      <c r="AD35" s="90">
        <f t="shared" si="5"/>
        <v>68</v>
      </c>
      <c r="AE35" s="90">
        <f t="shared" si="6"/>
        <v>-64</v>
      </c>
      <c r="AF35" s="91">
        <f t="shared" si="7"/>
        <v>-100000</v>
      </c>
      <c r="AG35" s="85"/>
      <c r="AH35" s="85"/>
      <c r="AI35" s="85"/>
      <c r="AJ35" s="85"/>
      <c r="AK35" s="85"/>
      <c r="AL35" s="85"/>
      <c r="AM35" s="85"/>
      <c r="AN35" s="85"/>
    </row>
    <row r="36" spans="1:40" ht="15">
      <c r="A36" s="49"/>
      <c r="B36" s="49"/>
      <c r="C36" s="49"/>
      <c r="D36" s="49"/>
      <c r="E36" s="49"/>
      <c r="F36" s="49"/>
      <c r="G36" s="49"/>
      <c r="H36" s="49"/>
      <c r="I36" s="49"/>
      <c r="J36" s="49"/>
      <c r="K36" s="49"/>
      <c r="L36" s="49"/>
      <c r="M36" s="49"/>
      <c r="N36" s="49"/>
      <c r="O36" s="49"/>
      <c r="P36" s="49"/>
      <c r="Q36" s="49"/>
      <c r="R36" s="49"/>
      <c r="S36" s="49"/>
      <c r="T36" s="49"/>
      <c r="U36" s="49"/>
      <c r="V36" s="85"/>
      <c r="W36" s="85"/>
      <c r="X36" s="85"/>
      <c r="Y36" s="85"/>
      <c r="Z36" s="85"/>
      <c r="AA36" s="89">
        <f t="shared" si="8"/>
        <v>34</v>
      </c>
      <c r="AB36" s="90">
        <v>80</v>
      </c>
      <c r="AC36" s="90">
        <f t="shared" si="9"/>
        <v>94.70588235294117</v>
      </c>
      <c r="AD36" s="90">
        <f t="shared" si="5"/>
        <v>64</v>
      </c>
      <c r="AE36" s="90">
        <f t="shared" si="6"/>
        <v>-72</v>
      </c>
      <c r="AF36" s="91">
        <f t="shared" si="7"/>
        <v>-100000</v>
      </c>
      <c r="AG36" s="85"/>
      <c r="AH36" s="85"/>
      <c r="AI36" s="85"/>
      <c r="AJ36" s="85"/>
      <c r="AK36" s="85"/>
      <c r="AL36" s="85"/>
      <c r="AM36" s="85"/>
      <c r="AN36" s="85"/>
    </row>
    <row r="37" spans="1:40" ht="15">
      <c r="A37" s="49"/>
      <c r="B37" s="49"/>
      <c r="C37" s="49"/>
      <c r="D37" s="49"/>
      <c r="E37" s="49"/>
      <c r="F37" s="49"/>
      <c r="G37" s="49"/>
      <c r="H37" s="49"/>
      <c r="I37" s="49"/>
      <c r="J37" s="49"/>
      <c r="K37" s="49"/>
      <c r="L37" s="49"/>
      <c r="M37" s="49"/>
      <c r="N37" s="49"/>
      <c r="O37" s="49"/>
      <c r="P37" s="49"/>
      <c r="Q37" s="49"/>
      <c r="R37" s="49"/>
      <c r="S37" s="49"/>
      <c r="T37" s="49"/>
      <c r="U37" s="49"/>
      <c r="V37" s="85"/>
      <c r="W37" s="85"/>
      <c r="X37" s="85"/>
      <c r="Y37" s="85"/>
      <c r="Z37" s="85"/>
      <c r="AA37" s="89">
        <f t="shared" si="8"/>
        <v>35</v>
      </c>
      <c r="AB37" s="90">
        <v>80</v>
      </c>
      <c r="AC37" s="90">
        <f t="shared" si="9"/>
        <v>94.28571428571429</v>
      </c>
      <c r="AD37" s="90">
        <f t="shared" si="5"/>
        <v>60</v>
      </c>
      <c r="AE37" s="90">
        <f t="shared" si="6"/>
        <v>-80</v>
      </c>
      <c r="AF37" s="91">
        <f t="shared" si="7"/>
        <v>-100000</v>
      </c>
      <c r="AG37" s="85"/>
      <c r="AH37" s="85"/>
      <c r="AI37" s="85"/>
      <c r="AJ37" s="85"/>
      <c r="AK37" s="85"/>
      <c r="AL37" s="85"/>
      <c r="AM37" s="85"/>
      <c r="AN37" s="85"/>
    </row>
    <row r="38" spans="1:40" ht="15">
      <c r="A38" s="49"/>
      <c r="B38" s="49"/>
      <c r="C38" s="49"/>
      <c r="D38" s="49"/>
      <c r="E38" s="49"/>
      <c r="F38" s="49"/>
      <c r="G38" s="49"/>
      <c r="H38" s="49"/>
      <c r="I38" s="49"/>
      <c r="J38" s="49"/>
      <c r="K38" s="49"/>
      <c r="L38" s="49"/>
      <c r="M38" s="49"/>
      <c r="N38" s="49"/>
      <c r="O38" s="49"/>
      <c r="P38" s="49"/>
      <c r="Q38" s="49"/>
      <c r="R38" s="49"/>
      <c r="S38" s="49"/>
      <c r="T38" s="49"/>
      <c r="U38" s="49"/>
      <c r="V38" s="85"/>
      <c r="W38" s="85"/>
      <c r="X38" s="85"/>
      <c r="Y38" s="85"/>
      <c r="Z38" s="85"/>
      <c r="AA38" s="89">
        <f t="shared" si="8"/>
        <v>36</v>
      </c>
      <c r="AB38" s="90">
        <v>80</v>
      </c>
      <c r="AC38" s="90">
        <f t="shared" si="9"/>
        <v>93.88888888888889</v>
      </c>
      <c r="AD38" s="90">
        <f t="shared" si="5"/>
        <v>56</v>
      </c>
      <c r="AE38" s="90">
        <f t="shared" si="6"/>
        <v>-88</v>
      </c>
      <c r="AF38" s="91">
        <f t="shared" si="7"/>
        <v>-100000</v>
      </c>
      <c r="AG38" s="85"/>
      <c r="AH38" s="85"/>
      <c r="AI38" s="85"/>
      <c r="AJ38" s="85"/>
      <c r="AK38" s="85"/>
      <c r="AL38" s="85"/>
      <c r="AM38" s="85"/>
      <c r="AN38" s="85"/>
    </row>
    <row r="39" spans="1:40" ht="15">
      <c r="A39" s="49"/>
      <c r="B39" s="49"/>
      <c r="C39" s="49"/>
      <c r="D39" s="49"/>
      <c r="E39" s="49"/>
      <c r="F39" s="49"/>
      <c r="G39" s="49"/>
      <c r="H39" s="49"/>
      <c r="I39" s="49"/>
      <c r="J39" s="49"/>
      <c r="K39" s="49"/>
      <c r="L39" s="49"/>
      <c r="M39" s="49"/>
      <c r="N39" s="49"/>
      <c r="O39" s="49"/>
      <c r="P39" s="49"/>
      <c r="Q39" s="49"/>
      <c r="R39" s="49"/>
      <c r="S39" s="49"/>
      <c r="T39" s="49"/>
      <c r="U39" s="49"/>
      <c r="V39" s="85"/>
      <c r="W39" s="85"/>
      <c r="X39" s="85"/>
      <c r="Y39" s="85"/>
      <c r="Z39" s="85"/>
      <c r="AA39" s="89">
        <f t="shared" si="8"/>
        <v>37</v>
      </c>
      <c r="AB39" s="90">
        <v>80</v>
      </c>
      <c r="AC39" s="90">
        <f t="shared" si="9"/>
        <v>93.51351351351352</v>
      </c>
      <c r="AD39" s="90">
        <f t="shared" si="5"/>
        <v>52</v>
      </c>
      <c r="AE39" s="90">
        <f t="shared" si="6"/>
        <v>-96</v>
      </c>
      <c r="AF39" s="91">
        <f t="shared" si="7"/>
        <v>-100000</v>
      </c>
      <c r="AG39" s="85"/>
      <c r="AH39" s="85"/>
      <c r="AI39" s="85"/>
      <c r="AJ39" s="85"/>
      <c r="AK39" s="85"/>
      <c r="AL39" s="85"/>
      <c r="AM39" s="85"/>
      <c r="AN39" s="85"/>
    </row>
    <row r="40" spans="1:40" ht="15">
      <c r="A40" s="49"/>
      <c r="B40" s="49"/>
      <c r="C40" s="49"/>
      <c r="D40" s="49"/>
      <c r="E40" s="49"/>
      <c r="F40" s="49"/>
      <c r="G40" s="49"/>
      <c r="H40" s="49"/>
      <c r="I40" s="49"/>
      <c r="J40" s="49"/>
      <c r="K40" s="49"/>
      <c r="L40" s="49"/>
      <c r="M40" s="49"/>
      <c r="N40" s="49"/>
      <c r="O40" s="49"/>
      <c r="P40" s="49"/>
      <c r="Q40" s="49"/>
      <c r="R40" s="49"/>
      <c r="S40" s="49"/>
      <c r="T40" s="49"/>
      <c r="U40" s="49"/>
      <c r="V40" s="85"/>
      <c r="W40" s="85"/>
      <c r="X40" s="85"/>
      <c r="Y40" s="85"/>
      <c r="Z40" s="85"/>
      <c r="AA40" s="89">
        <f t="shared" si="8"/>
        <v>38</v>
      </c>
      <c r="AB40" s="90">
        <v>80</v>
      </c>
      <c r="AC40" s="90">
        <f t="shared" si="9"/>
        <v>93.15789473684211</v>
      </c>
      <c r="AD40" s="90">
        <f t="shared" si="5"/>
        <v>48</v>
      </c>
      <c r="AE40" s="90">
        <f t="shared" si="6"/>
        <v>-104</v>
      </c>
      <c r="AF40" s="91">
        <f t="shared" si="7"/>
        <v>-100000</v>
      </c>
      <c r="AG40" s="85"/>
      <c r="AH40" s="85"/>
      <c r="AI40" s="85"/>
      <c r="AJ40" s="85"/>
      <c r="AK40" s="85"/>
      <c r="AL40" s="85"/>
      <c r="AM40" s="85"/>
      <c r="AN40" s="85"/>
    </row>
    <row r="41" spans="1:40" ht="15">
      <c r="A41" s="49"/>
      <c r="B41" s="49"/>
      <c r="C41" s="49"/>
      <c r="D41" s="49"/>
      <c r="E41" s="49"/>
      <c r="F41" s="49"/>
      <c r="G41" s="49"/>
      <c r="H41" s="49"/>
      <c r="I41" s="49"/>
      <c r="J41" s="49"/>
      <c r="K41" s="49"/>
      <c r="L41" s="49"/>
      <c r="M41" s="49"/>
      <c r="N41" s="49"/>
      <c r="O41" s="49"/>
      <c r="P41" s="49"/>
      <c r="Q41" s="49"/>
      <c r="R41" s="49"/>
      <c r="S41" s="49"/>
      <c r="T41" s="49"/>
      <c r="U41" s="49"/>
      <c r="V41" s="85"/>
      <c r="W41" s="85"/>
      <c r="X41" s="85"/>
      <c r="Y41" s="85"/>
      <c r="Z41" s="85"/>
      <c r="AA41" s="89">
        <f t="shared" si="8"/>
        <v>39</v>
      </c>
      <c r="AB41" s="90">
        <v>80</v>
      </c>
      <c r="AC41" s="90">
        <f t="shared" si="9"/>
        <v>92.82051282051282</v>
      </c>
      <c r="AD41" s="90">
        <f t="shared" si="5"/>
        <v>44</v>
      </c>
      <c r="AE41" s="90">
        <f t="shared" si="6"/>
        <v>-112</v>
      </c>
      <c r="AF41" s="91">
        <f t="shared" si="7"/>
        <v>-100000</v>
      </c>
      <c r="AG41" s="85"/>
      <c r="AH41" s="85"/>
      <c r="AI41" s="85"/>
      <c r="AJ41" s="85"/>
      <c r="AK41" s="85"/>
      <c r="AL41" s="85"/>
      <c r="AM41" s="85"/>
      <c r="AN41" s="85"/>
    </row>
    <row r="42" spans="1:40" ht="15">
      <c r="A42" s="49"/>
      <c r="B42" s="49"/>
      <c r="C42" s="49"/>
      <c r="D42" s="49"/>
      <c r="E42" s="49"/>
      <c r="F42" s="49"/>
      <c r="G42" s="49"/>
      <c r="H42" s="49"/>
      <c r="I42" s="49"/>
      <c r="J42" s="49"/>
      <c r="K42" s="49"/>
      <c r="L42" s="49"/>
      <c r="M42" s="49"/>
      <c r="N42" s="49"/>
      <c r="O42" s="49"/>
      <c r="P42" s="49"/>
      <c r="Q42" s="49"/>
      <c r="R42" s="49"/>
      <c r="S42" s="49"/>
      <c r="T42" s="49"/>
      <c r="U42" s="49"/>
      <c r="V42" s="85"/>
      <c r="W42" s="85"/>
      <c r="X42" s="85"/>
      <c r="Y42" s="85"/>
      <c r="Z42" s="85"/>
      <c r="AA42" s="89">
        <f t="shared" si="8"/>
        <v>40</v>
      </c>
      <c r="AB42" s="90">
        <v>80</v>
      </c>
      <c r="AC42" s="90">
        <f t="shared" si="9"/>
        <v>92.5</v>
      </c>
      <c r="AD42" s="90">
        <f t="shared" si="5"/>
        <v>40</v>
      </c>
      <c r="AE42" s="90">
        <f t="shared" si="6"/>
        <v>-120</v>
      </c>
      <c r="AF42" s="91">
        <f t="shared" si="7"/>
        <v>-100000</v>
      </c>
      <c r="AG42" s="85"/>
      <c r="AH42" s="85"/>
      <c r="AI42" s="85"/>
      <c r="AJ42" s="85"/>
      <c r="AK42" s="85"/>
      <c r="AL42" s="85"/>
      <c r="AM42" s="85"/>
      <c r="AN42" s="85"/>
    </row>
    <row r="43" spans="1:40" ht="15">
      <c r="A43" s="49"/>
      <c r="B43" s="49"/>
      <c r="C43" s="49"/>
      <c r="D43" s="49"/>
      <c r="E43" s="49"/>
      <c r="F43" s="49"/>
      <c r="G43" s="49"/>
      <c r="H43" s="49"/>
      <c r="I43" s="49"/>
      <c r="J43" s="49"/>
      <c r="K43" s="49"/>
      <c r="L43" s="49"/>
      <c r="M43" s="49"/>
      <c r="N43" s="49"/>
      <c r="O43" s="49"/>
      <c r="P43" s="49"/>
      <c r="Q43" s="49"/>
      <c r="R43" s="49"/>
      <c r="S43" s="49"/>
      <c r="T43" s="49"/>
      <c r="U43" s="49"/>
      <c r="V43" s="85"/>
      <c r="W43" s="85"/>
      <c r="X43" s="85"/>
      <c r="Y43" s="85"/>
      <c r="Z43" s="85"/>
      <c r="AA43" s="89">
        <f t="shared" si="8"/>
        <v>41</v>
      </c>
      <c r="AB43" s="90">
        <v>80</v>
      </c>
      <c r="AC43" s="90">
        <f t="shared" si="9"/>
        <v>92.1951219512195</v>
      </c>
      <c r="AD43" s="90">
        <f t="shared" si="5"/>
        <v>36</v>
      </c>
      <c r="AE43" s="90">
        <f t="shared" si="6"/>
        <v>-128</v>
      </c>
      <c r="AF43" s="91">
        <f t="shared" si="7"/>
        <v>-100000</v>
      </c>
      <c r="AG43" s="85"/>
      <c r="AH43" s="85"/>
      <c r="AI43" s="85"/>
      <c r="AJ43" s="85"/>
      <c r="AK43" s="85"/>
      <c r="AL43" s="85"/>
      <c r="AM43" s="85"/>
      <c r="AN43" s="85"/>
    </row>
    <row r="44" spans="1:40" ht="15">
      <c r="A44" s="49"/>
      <c r="B44" s="49"/>
      <c r="C44" s="49"/>
      <c r="D44" s="49"/>
      <c r="E44" s="49"/>
      <c r="F44" s="49"/>
      <c r="G44" s="49"/>
      <c r="H44" s="49"/>
      <c r="I44" s="49"/>
      <c r="J44" s="49"/>
      <c r="K44" s="49"/>
      <c r="L44" s="49"/>
      <c r="M44" s="49"/>
      <c r="N44" s="49"/>
      <c r="O44" s="49"/>
      <c r="P44" s="49"/>
      <c r="Q44" s="49"/>
      <c r="R44" s="49"/>
      <c r="S44" s="49"/>
      <c r="T44" s="49"/>
      <c r="U44" s="49"/>
      <c r="V44" s="85"/>
      <c r="W44" s="85"/>
      <c r="X44" s="85"/>
      <c r="Y44" s="85"/>
      <c r="Z44" s="85"/>
      <c r="AA44" s="89">
        <f t="shared" si="8"/>
        <v>42</v>
      </c>
      <c r="AB44" s="90">
        <v>80</v>
      </c>
      <c r="AC44" s="90">
        <f t="shared" si="9"/>
        <v>91.9047619047619</v>
      </c>
      <c r="AD44" s="90">
        <f t="shared" si="5"/>
        <v>32</v>
      </c>
      <c r="AE44" s="90">
        <f t="shared" si="6"/>
        <v>-136</v>
      </c>
      <c r="AF44" s="91">
        <f t="shared" si="7"/>
        <v>-100000</v>
      </c>
      <c r="AG44" s="85"/>
      <c r="AH44" s="85"/>
      <c r="AI44" s="85"/>
      <c r="AJ44" s="85"/>
      <c r="AK44" s="85"/>
      <c r="AL44" s="85"/>
      <c r="AM44" s="85"/>
      <c r="AN44" s="85"/>
    </row>
    <row r="45" spans="1:40" ht="15">
      <c r="A45" s="49"/>
      <c r="B45" s="49"/>
      <c r="C45" s="49"/>
      <c r="D45" s="49"/>
      <c r="E45" s="49"/>
      <c r="F45" s="49"/>
      <c r="G45" s="49"/>
      <c r="H45" s="49"/>
      <c r="I45" s="49"/>
      <c r="J45" s="49"/>
      <c r="K45" s="49"/>
      <c r="L45" s="49"/>
      <c r="M45" s="49"/>
      <c r="N45" s="49"/>
      <c r="O45" s="49"/>
      <c r="P45" s="49"/>
      <c r="Q45" s="49"/>
      <c r="R45" s="49"/>
      <c r="S45" s="49"/>
      <c r="T45" s="49"/>
      <c r="U45" s="49"/>
      <c r="V45" s="85"/>
      <c r="W45" s="85"/>
      <c r="X45" s="85"/>
      <c r="Y45" s="85"/>
      <c r="Z45" s="85"/>
      <c r="AA45" s="89">
        <f t="shared" si="8"/>
        <v>43</v>
      </c>
      <c r="AB45" s="90">
        <v>80</v>
      </c>
      <c r="AC45" s="90">
        <f t="shared" si="9"/>
        <v>91.62790697674419</v>
      </c>
      <c r="AD45" s="90">
        <f t="shared" si="5"/>
        <v>28</v>
      </c>
      <c r="AE45" s="90">
        <f t="shared" si="6"/>
        <v>-144</v>
      </c>
      <c r="AF45" s="91">
        <f t="shared" si="7"/>
        <v>-100000</v>
      </c>
      <c r="AG45" s="85"/>
      <c r="AH45" s="85"/>
      <c r="AI45" s="85"/>
      <c r="AJ45" s="85"/>
      <c r="AK45" s="85"/>
      <c r="AL45" s="85"/>
      <c r="AM45" s="85"/>
      <c r="AN45" s="85"/>
    </row>
    <row r="46" spans="1:40" ht="15">
      <c r="A46" s="49"/>
      <c r="B46" s="49"/>
      <c r="C46" s="49"/>
      <c r="D46" s="49"/>
      <c r="E46" s="49"/>
      <c r="F46" s="49"/>
      <c r="G46" s="49"/>
      <c r="H46" s="49"/>
      <c r="I46" s="49"/>
      <c r="J46" s="49"/>
      <c r="K46" s="49"/>
      <c r="L46" s="49"/>
      <c r="M46" s="49"/>
      <c r="N46" s="49"/>
      <c r="O46" s="49"/>
      <c r="P46" s="49"/>
      <c r="Q46" s="49"/>
      <c r="R46" s="49"/>
      <c r="S46" s="49"/>
      <c r="T46" s="49"/>
      <c r="U46" s="49"/>
      <c r="V46" s="85"/>
      <c r="W46" s="85"/>
      <c r="X46" s="85"/>
      <c r="Y46" s="85"/>
      <c r="Z46" s="85"/>
      <c r="AA46" s="89">
        <f t="shared" si="8"/>
        <v>44</v>
      </c>
      <c r="AB46" s="90">
        <v>80</v>
      </c>
      <c r="AC46" s="90">
        <f t="shared" si="9"/>
        <v>91.36363636363636</v>
      </c>
      <c r="AD46" s="90">
        <f t="shared" si="5"/>
        <v>24</v>
      </c>
      <c r="AE46" s="90">
        <f t="shared" si="6"/>
        <v>-152</v>
      </c>
      <c r="AF46" s="91">
        <f t="shared" si="7"/>
        <v>-100000</v>
      </c>
      <c r="AG46" s="85"/>
      <c r="AH46" s="85"/>
      <c r="AI46" s="85"/>
      <c r="AJ46" s="85"/>
      <c r="AK46" s="85"/>
      <c r="AL46" s="85"/>
      <c r="AM46" s="85"/>
      <c r="AN46" s="85"/>
    </row>
    <row r="47" spans="1:40" ht="15">
      <c r="A47" s="49"/>
      <c r="B47" s="49"/>
      <c r="C47" s="49"/>
      <c r="D47" s="49"/>
      <c r="E47" s="49"/>
      <c r="F47" s="49"/>
      <c r="G47" s="49"/>
      <c r="H47" s="49"/>
      <c r="I47" s="49"/>
      <c r="J47" s="49"/>
      <c r="K47" s="49"/>
      <c r="L47" s="49"/>
      <c r="M47" s="49"/>
      <c r="N47" s="49"/>
      <c r="O47" s="49"/>
      <c r="P47" s="49"/>
      <c r="Q47" s="49"/>
      <c r="R47" s="49"/>
      <c r="S47" s="49"/>
      <c r="T47" s="49"/>
      <c r="U47" s="49"/>
      <c r="V47" s="85"/>
      <c r="W47" s="85"/>
      <c r="X47" s="85"/>
      <c r="Y47" s="85"/>
      <c r="Z47" s="85"/>
      <c r="AA47" s="89">
        <f t="shared" si="8"/>
        <v>45</v>
      </c>
      <c r="AB47" s="90">
        <v>80</v>
      </c>
      <c r="AC47" s="90">
        <f t="shared" si="9"/>
        <v>91.11111111111111</v>
      </c>
      <c r="AD47" s="90">
        <f t="shared" si="5"/>
        <v>20</v>
      </c>
      <c r="AE47" s="90">
        <f t="shared" si="6"/>
        <v>-160</v>
      </c>
      <c r="AF47" s="91">
        <f t="shared" si="7"/>
        <v>-100000</v>
      </c>
      <c r="AG47" s="85"/>
      <c r="AH47" s="85"/>
      <c r="AI47" s="85"/>
      <c r="AJ47" s="85"/>
      <c r="AK47" s="85"/>
      <c r="AL47" s="85"/>
      <c r="AM47" s="85"/>
      <c r="AN47" s="85"/>
    </row>
    <row r="48" spans="1:40" ht="15">
      <c r="A48" s="49"/>
      <c r="B48" s="49"/>
      <c r="C48" s="49"/>
      <c r="D48" s="49"/>
      <c r="E48" s="49"/>
      <c r="F48" s="49"/>
      <c r="G48" s="49"/>
      <c r="H48" s="49"/>
      <c r="I48" s="49"/>
      <c r="J48" s="49"/>
      <c r="K48" s="49"/>
      <c r="L48" s="49"/>
      <c r="M48" s="49"/>
      <c r="N48" s="49"/>
      <c r="O48" s="49"/>
      <c r="P48" s="49"/>
      <c r="Q48" s="49"/>
      <c r="R48" s="49"/>
      <c r="S48" s="49"/>
      <c r="T48" s="49"/>
      <c r="U48" s="49"/>
      <c r="V48" s="85"/>
      <c r="W48" s="85"/>
      <c r="X48" s="85"/>
      <c r="Y48" s="85"/>
      <c r="Z48" s="85"/>
      <c r="AA48" s="89">
        <f t="shared" si="8"/>
        <v>46</v>
      </c>
      <c r="AB48" s="90">
        <v>80</v>
      </c>
      <c r="AC48" s="90">
        <f t="shared" si="9"/>
        <v>90.86956521739131</v>
      </c>
      <c r="AD48" s="90">
        <f t="shared" si="5"/>
        <v>16</v>
      </c>
      <c r="AE48" s="90">
        <f t="shared" si="6"/>
        <v>-168</v>
      </c>
      <c r="AF48" s="91">
        <f t="shared" si="7"/>
        <v>-100000</v>
      </c>
      <c r="AG48" s="85"/>
      <c r="AH48" s="85"/>
      <c r="AI48" s="85"/>
      <c r="AJ48" s="85"/>
      <c r="AK48" s="85"/>
      <c r="AL48" s="85"/>
      <c r="AM48" s="85"/>
      <c r="AN48" s="85"/>
    </row>
    <row r="49" spans="1:40" ht="15">
      <c r="A49" s="49"/>
      <c r="B49" s="49"/>
      <c r="C49" s="49"/>
      <c r="D49" s="49"/>
      <c r="E49" s="49"/>
      <c r="F49" s="49"/>
      <c r="G49" s="49"/>
      <c r="H49" s="49"/>
      <c r="I49" s="49"/>
      <c r="J49" s="49"/>
      <c r="K49" s="49"/>
      <c r="L49" s="49"/>
      <c r="M49" s="49"/>
      <c r="N49" s="49"/>
      <c r="O49" s="49"/>
      <c r="P49" s="49"/>
      <c r="Q49" s="49"/>
      <c r="R49" s="49"/>
      <c r="S49" s="49"/>
      <c r="T49" s="49"/>
      <c r="U49" s="49"/>
      <c r="V49" s="85"/>
      <c r="W49" s="85"/>
      <c r="X49" s="85"/>
      <c r="Y49" s="85"/>
      <c r="Z49" s="85"/>
      <c r="AA49" s="89">
        <f t="shared" si="8"/>
        <v>47</v>
      </c>
      <c r="AB49" s="90">
        <v>80</v>
      </c>
      <c r="AC49" s="90">
        <f t="shared" si="9"/>
        <v>90.63829787234043</v>
      </c>
      <c r="AD49" s="90">
        <f t="shared" si="5"/>
        <v>12</v>
      </c>
      <c r="AE49" s="90">
        <f t="shared" si="6"/>
        <v>-176</v>
      </c>
      <c r="AF49" s="91">
        <f t="shared" si="7"/>
        <v>-100000</v>
      </c>
      <c r="AG49" s="85"/>
      <c r="AH49" s="85"/>
      <c r="AI49" s="85"/>
      <c r="AJ49" s="85"/>
      <c r="AK49" s="85"/>
      <c r="AL49" s="85"/>
      <c r="AM49" s="85"/>
      <c r="AN49" s="85"/>
    </row>
    <row r="50" spans="1:40" ht="15">
      <c r="A50" s="49"/>
      <c r="B50" s="49"/>
      <c r="C50" s="49"/>
      <c r="D50" s="49"/>
      <c r="E50" s="49"/>
      <c r="F50" s="49"/>
      <c r="G50" s="49"/>
      <c r="H50" s="49"/>
      <c r="I50" s="49"/>
      <c r="J50" s="49"/>
      <c r="K50" s="49"/>
      <c r="L50" s="49"/>
      <c r="M50" s="49"/>
      <c r="N50" s="49"/>
      <c r="O50" s="49"/>
      <c r="P50" s="49"/>
      <c r="Q50" s="49"/>
      <c r="R50" s="49"/>
      <c r="S50" s="49"/>
      <c r="T50" s="49"/>
      <c r="U50" s="49"/>
      <c r="V50" s="85"/>
      <c r="W50" s="85"/>
      <c r="X50" s="85"/>
      <c r="Y50" s="85"/>
      <c r="Z50" s="85"/>
      <c r="AA50" s="89">
        <f t="shared" si="8"/>
        <v>48</v>
      </c>
      <c r="AB50" s="90">
        <v>80</v>
      </c>
      <c r="AC50" s="90">
        <f t="shared" si="9"/>
        <v>90.41666666666667</v>
      </c>
      <c r="AD50" s="90">
        <f t="shared" si="5"/>
        <v>8</v>
      </c>
      <c r="AE50" s="90">
        <f t="shared" si="6"/>
        <v>-184</v>
      </c>
      <c r="AF50" s="91">
        <f t="shared" si="7"/>
        <v>-100000</v>
      </c>
      <c r="AG50" s="85"/>
      <c r="AH50" s="85"/>
      <c r="AI50" s="85"/>
      <c r="AJ50" s="85"/>
      <c r="AK50" s="85"/>
      <c r="AL50" s="85"/>
      <c r="AM50" s="85"/>
      <c r="AN50" s="85"/>
    </row>
    <row r="51" spans="1:40" ht="15">
      <c r="A51" s="49"/>
      <c r="B51" s="49"/>
      <c r="C51" s="49"/>
      <c r="D51" s="49"/>
      <c r="E51" s="49"/>
      <c r="F51" s="49"/>
      <c r="G51" s="49"/>
      <c r="H51" s="49"/>
      <c r="I51" s="49"/>
      <c r="J51" s="49"/>
      <c r="K51" s="49"/>
      <c r="L51" s="49"/>
      <c r="M51" s="49"/>
      <c r="N51" s="49"/>
      <c r="O51" s="49"/>
      <c r="P51" s="49"/>
      <c r="Q51" s="49"/>
      <c r="R51" s="49"/>
      <c r="S51" s="49"/>
      <c r="T51" s="49"/>
      <c r="U51" s="49"/>
      <c r="V51" s="85"/>
      <c r="W51" s="85"/>
      <c r="X51" s="85"/>
      <c r="Y51" s="85"/>
      <c r="Z51" s="85"/>
      <c r="AA51" s="89">
        <f t="shared" si="8"/>
        <v>49</v>
      </c>
      <c r="AB51" s="90">
        <v>80</v>
      </c>
      <c r="AC51" s="90">
        <f t="shared" si="9"/>
        <v>90.20408163265306</v>
      </c>
      <c r="AD51" s="90">
        <f t="shared" si="5"/>
        <v>4</v>
      </c>
      <c r="AE51" s="90">
        <f t="shared" si="6"/>
        <v>-192</v>
      </c>
      <c r="AF51" s="91">
        <f t="shared" si="7"/>
        <v>-100000</v>
      </c>
      <c r="AG51" s="85"/>
      <c r="AH51" s="85"/>
      <c r="AI51" s="85"/>
      <c r="AJ51" s="85"/>
      <c r="AK51" s="85"/>
      <c r="AL51" s="85"/>
      <c r="AM51" s="85"/>
      <c r="AN51" s="85"/>
    </row>
    <row r="52" spans="1:40" ht="15">
      <c r="A52" s="49"/>
      <c r="B52" s="49"/>
      <c r="C52" s="49"/>
      <c r="D52" s="49"/>
      <c r="E52" s="49"/>
      <c r="F52" s="49"/>
      <c r="G52" s="49"/>
      <c r="H52" s="49"/>
      <c r="I52" s="49"/>
      <c r="J52" s="49"/>
      <c r="K52" s="49"/>
      <c r="L52" s="49"/>
      <c r="M52" s="49"/>
      <c r="N52" s="49"/>
      <c r="O52" s="49"/>
      <c r="P52" s="49"/>
      <c r="Q52" s="49"/>
      <c r="R52" s="49"/>
      <c r="S52" s="49"/>
      <c r="T52" s="49"/>
      <c r="U52" s="49"/>
      <c r="V52" s="85"/>
      <c r="W52" s="85"/>
      <c r="X52" s="85"/>
      <c r="Y52" s="85"/>
      <c r="Z52" s="85"/>
      <c r="AA52" s="89">
        <f t="shared" si="8"/>
        <v>50</v>
      </c>
      <c r="AB52" s="90">
        <v>80</v>
      </c>
      <c r="AC52" s="90">
        <f t="shared" si="9"/>
        <v>90</v>
      </c>
      <c r="AD52" s="90">
        <f t="shared" si="5"/>
        <v>0</v>
      </c>
      <c r="AE52" s="90">
        <f t="shared" si="6"/>
        <v>-200</v>
      </c>
      <c r="AF52" s="91">
        <f t="shared" si="7"/>
        <v>-100000</v>
      </c>
      <c r="AG52" s="85"/>
      <c r="AH52" s="85"/>
      <c r="AI52" s="85"/>
      <c r="AJ52" s="85"/>
      <c r="AK52" s="85"/>
      <c r="AL52" s="85"/>
      <c r="AM52" s="85"/>
      <c r="AN52" s="85"/>
    </row>
    <row r="53" spans="1:40" ht="15">
      <c r="A53" s="49"/>
      <c r="B53" s="49"/>
      <c r="C53" s="49"/>
      <c r="D53" s="49"/>
      <c r="E53" s="49"/>
      <c r="F53" s="49"/>
      <c r="G53" s="49"/>
      <c r="H53" s="49"/>
      <c r="I53" s="49"/>
      <c r="J53" s="49"/>
      <c r="K53" s="49"/>
      <c r="L53" s="49"/>
      <c r="M53" s="49"/>
      <c r="N53" s="49"/>
      <c r="O53" s="49"/>
      <c r="P53" s="49"/>
      <c r="Q53" s="49"/>
      <c r="R53" s="49"/>
      <c r="S53" s="49"/>
      <c r="T53" s="49"/>
      <c r="U53" s="49"/>
      <c r="V53" s="85"/>
      <c r="W53" s="85"/>
      <c r="X53" s="85"/>
      <c r="Y53" s="85"/>
      <c r="Z53" s="85"/>
      <c r="AA53" s="85"/>
      <c r="AB53" s="85"/>
      <c r="AC53" s="85"/>
      <c r="AD53" s="85"/>
      <c r="AE53" s="85"/>
      <c r="AF53" s="85"/>
      <c r="AG53" s="85"/>
      <c r="AH53" s="85"/>
      <c r="AI53" s="85"/>
      <c r="AJ53" s="85"/>
      <c r="AK53" s="85"/>
      <c r="AL53" s="85"/>
      <c r="AM53" s="85"/>
      <c r="AN53" s="85"/>
    </row>
    <row r="54" spans="1:40" ht="15">
      <c r="A54" s="49"/>
      <c r="B54" s="49"/>
      <c r="C54" s="49"/>
      <c r="D54" s="49"/>
      <c r="E54" s="49"/>
      <c r="F54" s="49"/>
      <c r="G54" s="49"/>
      <c r="H54" s="49"/>
      <c r="I54" s="49"/>
      <c r="J54" s="49"/>
      <c r="K54" s="49"/>
      <c r="L54" s="49"/>
      <c r="M54" s="49"/>
      <c r="N54" s="49"/>
      <c r="O54" s="49"/>
      <c r="P54" s="49"/>
      <c r="Q54" s="49"/>
      <c r="R54" s="49"/>
      <c r="S54" s="49"/>
      <c r="T54" s="49"/>
      <c r="U54" s="49"/>
      <c r="V54" s="85"/>
      <c r="W54" s="85"/>
      <c r="X54" s="85"/>
      <c r="Y54" s="85"/>
      <c r="Z54" s="85"/>
      <c r="AA54" s="85"/>
      <c r="AB54" s="85"/>
      <c r="AC54" s="85"/>
      <c r="AD54" s="85"/>
      <c r="AE54" s="85"/>
      <c r="AF54" s="85"/>
      <c r="AG54" s="85"/>
      <c r="AH54" s="85"/>
      <c r="AI54" s="85"/>
      <c r="AJ54" s="85"/>
      <c r="AK54" s="85"/>
      <c r="AL54" s="85"/>
      <c r="AM54" s="85"/>
      <c r="AN54" s="85"/>
    </row>
    <row r="55" spans="1:40" ht="15">
      <c r="A55" s="49"/>
      <c r="B55" s="49"/>
      <c r="C55" s="49"/>
      <c r="D55" s="49"/>
      <c r="E55" s="49"/>
      <c r="F55" s="49"/>
      <c r="G55" s="49"/>
      <c r="H55" s="49"/>
      <c r="I55" s="49"/>
      <c r="J55" s="49"/>
      <c r="K55" s="49"/>
      <c r="L55" s="49"/>
      <c r="M55" s="49"/>
      <c r="N55" s="49"/>
      <c r="O55" s="49"/>
      <c r="P55" s="49"/>
      <c r="Q55" s="49"/>
      <c r="R55" s="49"/>
      <c r="S55" s="49"/>
      <c r="T55" s="49"/>
      <c r="U55" s="49"/>
      <c r="V55" s="85"/>
      <c r="W55" s="85"/>
      <c r="X55" s="85"/>
      <c r="Y55" s="85"/>
      <c r="Z55" s="85"/>
      <c r="AA55" s="85"/>
      <c r="AB55" s="85"/>
      <c r="AC55" s="85"/>
      <c r="AD55" s="85"/>
      <c r="AE55" s="85"/>
      <c r="AF55" s="85"/>
      <c r="AG55" s="85"/>
      <c r="AH55" s="85"/>
      <c r="AI55" s="85"/>
      <c r="AJ55" s="85"/>
      <c r="AK55" s="85"/>
      <c r="AL55" s="85"/>
      <c r="AM55" s="85"/>
      <c r="AN55" s="85"/>
    </row>
    <row r="56" spans="1:40" ht="15">
      <c r="A56" s="49"/>
      <c r="B56" s="49"/>
      <c r="C56" s="49"/>
      <c r="D56" s="49"/>
      <c r="E56" s="49"/>
      <c r="F56" s="49"/>
      <c r="G56" s="49"/>
      <c r="H56" s="49"/>
      <c r="I56" s="49"/>
      <c r="J56" s="49"/>
      <c r="K56" s="49"/>
      <c r="L56" s="49"/>
      <c r="M56" s="49"/>
      <c r="N56" s="49"/>
      <c r="O56" s="49"/>
      <c r="P56" s="49"/>
      <c r="Q56" s="49"/>
      <c r="R56" s="49"/>
      <c r="S56" s="49"/>
      <c r="T56" s="49"/>
      <c r="U56" s="49"/>
      <c r="V56" s="85"/>
      <c r="W56" s="85"/>
      <c r="X56" s="85"/>
      <c r="Y56" s="85"/>
      <c r="Z56" s="85"/>
      <c r="AA56" s="85"/>
      <c r="AB56" s="85"/>
      <c r="AC56" s="85"/>
      <c r="AD56" s="85"/>
      <c r="AE56" s="85"/>
      <c r="AF56" s="85"/>
      <c r="AG56" s="85"/>
      <c r="AH56" s="85"/>
      <c r="AI56" s="85"/>
      <c r="AJ56" s="85"/>
      <c r="AK56" s="85"/>
      <c r="AL56" s="85"/>
      <c r="AM56" s="85"/>
      <c r="AN56" s="85"/>
    </row>
    <row r="57" spans="1:40" ht="15">
      <c r="A57" s="49"/>
      <c r="B57" s="49"/>
      <c r="C57" s="49"/>
      <c r="D57" s="49"/>
      <c r="E57" s="49"/>
      <c r="F57" s="49"/>
      <c r="G57" s="49"/>
      <c r="H57" s="49"/>
      <c r="I57" s="49"/>
      <c r="J57" s="49"/>
      <c r="K57" s="49"/>
      <c r="L57" s="49"/>
      <c r="M57" s="49"/>
      <c r="N57" s="49"/>
      <c r="O57" s="49"/>
      <c r="P57" s="49"/>
      <c r="Q57" s="49"/>
      <c r="R57" s="49"/>
      <c r="S57" s="49"/>
      <c r="T57" s="49"/>
      <c r="U57" s="49"/>
      <c r="V57" s="85"/>
      <c r="W57" s="85"/>
      <c r="X57" s="85"/>
      <c r="Y57" s="85"/>
      <c r="Z57" s="85"/>
      <c r="AA57" s="85"/>
      <c r="AB57" s="85"/>
      <c r="AC57" s="85"/>
      <c r="AD57" s="85"/>
      <c r="AE57" s="85"/>
      <c r="AF57" s="85"/>
      <c r="AG57" s="85"/>
      <c r="AH57" s="85"/>
      <c r="AI57" s="85"/>
      <c r="AJ57" s="85"/>
      <c r="AK57" s="85"/>
      <c r="AL57" s="85"/>
      <c r="AM57" s="85"/>
      <c r="AN57" s="85"/>
    </row>
    <row r="58" spans="1:40" ht="15">
      <c r="A58" s="49"/>
      <c r="B58" s="49"/>
      <c r="C58" s="49"/>
      <c r="D58" s="49"/>
      <c r="E58" s="49"/>
      <c r="F58" s="49"/>
      <c r="G58" s="49"/>
      <c r="H58" s="49"/>
      <c r="I58" s="49"/>
      <c r="J58" s="49"/>
      <c r="K58" s="49"/>
      <c r="L58" s="49"/>
      <c r="M58" s="49"/>
      <c r="N58" s="49"/>
      <c r="O58" s="49"/>
      <c r="P58" s="49"/>
      <c r="Q58" s="49"/>
      <c r="R58" s="49"/>
      <c r="S58" s="49"/>
      <c r="T58" s="49"/>
      <c r="U58" s="49"/>
      <c r="V58" s="85"/>
      <c r="W58" s="85"/>
      <c r="X58" s="85"/>
      <c r="Y58" s="85"/>
      <c r="Z58" s="85"/>
      <c r="AA58" s="85"/>
      <c r="AB58" s="85"/>
      <c r="AC58" s="85"/>
      <c r="AD58" s="85"/>
      <c r="AE58" s="85"/>
      <c r="AF58" s="85"/>
      <c r="AG58" s="85"/>
      <c r="AH58" s="85"/>
      <c r="AI58" s="85"/>
      <c r="AJ58" s="85"/>
      <c r="AK58" s="85"/>
      <c r="AL58" s="85"/>
      <c r="AM58" s="85"/>
      <c r="AN58" s="85"/>
    </row>
    <row r="59" spans="1:40" ht="15">
      <c r="A59" s="49"/>
      <c r="B59" s="49"/>
      <c r="C59" s="49"/>
      <c r="D59" s="49"/>
      <c r="E59" s="49"/>
      <c r="F59" s="49"/>
      <c r="G59" s="49"/>
      <c r="H59" s="49"/>
      <c r="I59" s="49"/>
      <c r="J59" s="49"/>
      <c r="K59" s="49"/>
      <c r="L59" s="49"/>
      <c r="M59" s="49"/>
      <c r="N59" s="49"/>
      <c r="O59" s="49"/>
      <c r="P59" s="49"/>
      <c r="Q59" s="49"/>
      <c r="R59" s="49"/>
      <c r="S59" s="49"/>
      <c r="T59" s="49"/>
      <c r="U59" s="49"/>
      <c r="V59" s="85"/>
      <c r="W59" s="85"/>
      <c r="X59" s="85"/>
      <c r="Y59" s="85"/>
      <c r="Z59" s="85"/>
      <c r="AA59" s="85"/>
      <c r="AB59" s="85"/>
      <c r="AC59" s="85"/>
      <c r="AD59" s="85"/>
      <c r="AE59" s="85"/>
      <c r="AF59" s="85"/>
      <c r="AG59" s="85"/>
      <c r="AH59" s="85"/>
      <c r="AI59" s="85"/>
      <c r="AJ59" s="85"/>
      <c r="AK59" s="85"/>
      <c r="AL59" s="85"/>
      <c r="AM59" s="85"/>
      <c r="AN59" s="85"/>
    </row>
    <row r="60" spans="1:40" ht="15">
      <c r="A60" s="49"/>
      <c r="B60" s="49"/>
      <c r="C60" s="49"/>
      <c r="D60" s="49"/>
      <c r="E60" s="49"/>
      <c r="F60" s="49"/>
      <c r="G60" s="49"/>
      <c r="H60" s="49"/>
      <c r="I60" s="49"/>
      <c r="J60" s="49"/>
      <c r="K60" s="49"/>
      <c r="L60" s="49"/>
      <c r="M60" s="49"/>
      <c r="N60" s="49"/>
      <c r="O60" s="49"/>
      <c r="P60" s="49"/>
      <c r="Q60" s="49"/>
      <c r="R60" s="49"/>
      <c r="S60" s="49"/>
      <c r="T60" s="49"/>
      <c r="U60" s="49"/>
      <c r="V60" s="85"/>
      <c r="W60" s="85"/>
      <c r="X60" s="85"/>
      <c r="Y60" s="85"/>
      <c r="Z60" s="85"/>
      <c r="AA60" s="85"/>
      <c r="AB60" s="85"/>
      <c r="AC60" s="85"/>
      <c r="AD60" s="85"/>
      <c r="AE60" s="85"/>
      <c r="AF60" s="85"/>
      <c r="AG60" s="85"/>
      <c r="AH60" s="85"/>
      <c r="AI60" s="85"/>
      <c r="AJ60" s="85"/>
      <c r="AK60" s="85"/>
      <c r="AL60" s="85"/>
      <c r="AM60" s="85"/>
      <c r="AN60" s="85"/>
    </row>
    <row r="61" spans="1:40" ht="15">
      <c r="A61" s="49"/>
      <c r="B61" s="49"/>
      <c r="C61" s="49"/>
      <c r="D61" s="49"/>
      <c r="E61" s="49"/>
      <c r="F61" s="49"/>
      <c r="G61" s="49"/>
      <c r="H61" s="49"/>
      <c r="I61" s="49"/>
      <c r="J61" s="49"/>
      <c r="K61" s="49"/>
      <c r="L61" s="49"/>
      <c r="M61" s="49"/>
      <c r="N61" s="49"/>
      <c r="O61" s="49"/>
      <c r="P61" s="49"/>
      <c r="Q61" s="49"/>
      <c r="R61" s="49"/>
      <c r="S61" s="49"/>
      <c r="T61" s="49"/>
      <c r="U61" s="49"/>
      <c r="V61" s="85"/>
      <c r="W61" s="85"/>
      <c r="X61" s="85"/>
      <c r="Y61" s="85"/>
      <c r="Z61" s="85"/>
      <c r="AA61" s="85"/>
      <c r="AB61" s="85"/>
      <c r="AC61" s="85"/>
      <c r="AD61" s="85"/>
      <c r="AE61" s="85"/>
      <c r="AF61" s="85"/>
      <c r="AG61" s="85"/>
      <c r="AH61" s="85"/>
      <c r="AI61" s="85"/>
      <c r="AJ61" s="85"/>
      <c r="AK61" s="85"/>
      <c r="AL61" s="85"/>
      <c r="AM61" s="85"/>
      <c r="AN61" s="85"/>
    </row>
    <row r="62" spans="1:40" ht="15">
      <c r="A62" s="49"/>
      <c r="B62" s="49"/>
      <c r="C62" s="49"/>
      <c r="D62" s="49"/>
      <c r="E62" s="49"/>
      <c r="F62" s="49"/>
      <c r="G62" s="49"/>
      <c r="H62" s="49"/>
      <c r="I62" s="49"/>
      <c r="J62" s="49"/>
      <c r="K62" s="49"/>
      <c r="L62" s="49"/>
      <c r="M62" s="49"/>
      <c r="N62" s="49"/>
      <c r="O62" s="49"/>
      <c r="P62" s="49"/>
      <c r="Q62" s="49"/>
      <c r="R62" s="49"/>
      <c r="S62" s="49"/>
      <c r="T62" s="49"/>
      <c r="U62" s="49"/>
      <c r="V62" s="85"/>
      <c r="W62" s="85"/>
      <c r="X62" s="85"/>
      <c r="Y62" s="85"/>
      <c r="Z62" s="85"/>
      <c r="AA62" s="85"/>
      <c r="AB62" s="85"/>
      <c r="AC62" s="85"/>
      <c r="AD62" s="85"/>
      <c r="AE62" s="85"/>
      <c r="AF62" s="85"/>
      <c r="AG62" s="85"/>
      <c r="AH62" s="85"/>
      <c r="AI62" s="85"/>
      <c r="AJ62" s="85"/>
      <c r="AK62" s="85"/>
      <c r="AL62" s="85"/>
      <c r="AM62" s="85"/>
      <c r="AN62" s="85"/>
    </row>
    <row r="63" spans="1:40" ht="15">
      <c r="A63" s="49"/>
      <c r="B63" s="49"/>
      <c r="C63" s="49"/>
      <c r="D63" s="49"/>
      <c r="E63" s="49"/>
      <c r="F63" s="49"/>
      <c r="G63" s="49"/>
      <c r="H63" s="49"/>
      <c r="I63" s="49"/>
      <c r="J63" s="49"/>
      <c r="K63" s="49"/>
      <c r="L63" s="49"/>
      <c r="M63" s="49"/>
      <c r="N63" s="49"/>
      <c r="O63" s="49"/>
      <c r="P63" s="49"/>
      <c r="Q63" s="49"/>
      <c r="R63" s="49"/>
      <c r="S63" s="49"/>
      <c r="T63" s="49"/>
      <c r="U63" s="49"/>
      <c r="V63" s="85"/>
      <c r="W63" s="85"/>
      <c r="X63" s="85"/>
      <c r="Y63" s="85"/>
      <c r="Z63" s="85"/>
      <c r="AA63" s="85"/>
      <c r="AB63" s="85"/>
      <c r="AC63" s="85"/>
      <c r="AD63" s="85"/>
      <c r="AE63" s="85"/>
      <c r="AF63" s="85"/>
      <c r="AG63" s="85"/>
      <c r="AH63" s="85"/>
      <c r="AI63" s="85"/>
      <c r="AJ63" s="85"/>
      <c r="AK63" s="85"/>
      <c r="AL63" s="85"/>
      <c r="AM63" s="85"/>
      <c r="AN63" s="85"/>
    </row>
    <row r="64" spans="1:40" ht="15">
      <c r="A64" s="49"/>
      <c r="B64" s="49"/>
      <c r="C64" s="49"/>
      <c r="D64" s="49"/>
      <c r="E64" s="49"/>
      <c r="F64" s="49"/>
      <c r="G64" s="49"/>
      <c r="H64" s="49"/>
      <c r="I64" s="49"/>
      <c r="J64" s="49"/>
      <c r="K64" s="49"/>
      <c r="L64" s="49"/>
      <c r="M64" s="49"/>
      <c r="N64" s="49"/>
      <c r="O64" s="49"/>
      <c r="P64" s="49"/>
      <c r="Q64" s="49"/>
      <c r="R64" s="49"/>
      <c r="S64" s="49"/>
      <c r="T64" s="49"/>
      <c r="U64" s="49"/>
      <c r="V64" s="85"/>
      <c r="W64" s="85"/>
      <c r="X64" s="85"/>
      <c r="Y64" s="85"/>
      <c r="Z64" s="85"/>
      <c r="AA64" s="85"/>
      <c r="AB64" s="85"/>
      <c r="AC64" s="85"/>
      <c r="AD64" s="85"/>
      <c r="AE64" s="85"/>
      <c r="AF64" s="85"/>
      <c r="AG64" s="85"/>
      <c r="AH64" s="85"/>
      <c r="AI64" s="85"/>
      <c r="AJ64" s="85"/>
      <c r="AK64" s="85"/>
      <c r="AL64" s="85"/>
      <c r="AM64" s="85"/>
      <c r="AN64" s="85"/>
    </row>
    <row r="65" spans="1:40" ht="15">
      <c r="A65" s="49"/>
      <c r="B65" s="49"/>
      <c r="C65" s="49"/>
      <c r="D65" s="49"/>
      <c r="E65" s="49"/>
      <c r="F65" s="49"/>
      <c r="G65" s="49"/>
      <c r="H65" s="49"/>
      <c r="I65" s="49"/>
      <c r="J65" s="49"/>
      <c r="K65" s="49"/>
      <c r="L65" s="49"/>
      <c r="M65" s="49"/>
      <c r="N65" s="49"/>
      <c r="O65" s="49"/>
      <c r="P65" s="49"/>
      <c r="Q65" s="49"/>
      <c r="R65" s="49"/>
      <c r="S65" s="49"/>
      <c r="T65" s="49"/>
      <c r="U65" s="49"/>
      <c r="V65" s="85"/>
      <c r="W65" s="85"/>
      <c r="X65" s="85"/>
      <c r="Y65" s="85"/>
      <c r="Z65" s="85"/>
      <c r="AA65" s="85"/>
      <c r="AB65" s="85"/>
      <c r="AC65" s="85"/>
      <c r="AD65" s="85"/>
      <c r="AE65" s="85"/>
      <c r="AF65" s="85"/>
      <c r="AG65" s="85"/>
      <c r="AH65" s="85"/>
      <c r="AI65" s="85"/>
      <c r="AJ65" s="85"/>
      <c r="AK65" s="85"/>
      <c r="AL65" s="85"/>
      <c r="AM65" s="85"/>
      <c r="AN65" s="85"/>
    </row>
    <row r="66" spans="1:40" ht="15">
      <c r="A66" s="49"/>
      <c r="B66" s="49"/>
      <c r="C66" s="49"/>
      <c r="D66" s="49"/>
      <c r="E66" s="49"/>
      <c r="F66" s="49"/>
      <c r="G66" s="49"/>
      <c r="H66" s="49"/>
      <c r="I66" s="49"/>
      <c r="J66" s="49"/>
      <c r="K66" s="49"/>
      <c r="L66" s="49"/>
      <c r="M66" s="49"/>
      <c r="N66" s="49"/>
      <c r="O66" s="49"/>
      <c r="P66" s="49"/>
      <c r="Q66" s="49"/>
      <c r="R66" s="49"/>
      <c r="S66" s="49"/>
      <c r="T66" s="49"/>
      <c r="U66" s="49"/>
      <c r="V66" s="85"/>
      <c r="W66" s="85"/>
      <c r="X66" s="85"/>
      <c r="Y66" s="85"/>
      <c r="Z66" s="85"/>
      <c r="AA66" s="85"/>
      <c r="AB66" s="85"/>
      <c r="AC66" s="85"/>
      <c r="AD66" s="85"/>
      <c r="AE66" s="85"/>
      <c r="AF66" s="85"/>
      <c r="AG66" s="85"/>
      <c r="AH66" s="85"/>
      <c r="AI66" s="85"/>
      <c r="AJ66" s="85"/>
      <c r="AK66" s="85"/>
      <c r="AL66" s="85"/>
      <c r="AM66" s="85"/>
      <c r="AN66" s="85"/>
    </row>
    <row r="67" spans="1:40" ht="15">
      <c r="A67" s="49"/>
      <c r="B67" s="49"/>
      <c r="C67" s="49"/>
      <c r="D67" s="49"/>
      <c r="E67" s="49"/>
      <c r="F67" s="49"/>
      <c r="G67" s="49"/>
      <c r="H67" s="49"/>
      <c r="I67" s="49"/>
      <c r="J67" s="49"/>
      <c r="K67" s="49"/>
      <c r="L67" s="49"/>
      <c r="M67" s="49"/>
      <c r="N67" s="49"/>
      <c r="O67" s="49"/>
      <c r="P67" s="49"/>
      <c r="Q67" s="49"/>
      <c r="R67" s="49"/>
      <c r="S67" s="49"/>
      <c r="T67" s="49"/>
      <c r="U67" s="49"/>
      <c r="V67" s="85"/>
      <c r="W67" s="85"/>
      <c r="X67" s="85"/>
      <c r="Y67" s="85"/>
      <c r="Z67" s="85"/>
      <c r="AA67" s="85"/>
      <c r="AB67" s="85"/>
      <c r="AC67" s="85"/>
      <c r="AD67" s="85"/>
      <c r="AE67" s="85"/>
      <c r="AF67" s="85"/>
      <c r="AG67" s="85"/>
      <c r="AH67" s="85"/>
      <c r="AI67" s="85"/>
      <c r="AJ67" s="85"/>
      <c r="AK67" s="85"/>
      <c r="AL67" s="85"/>
      <c r="AM67" s="85"/>
      <c r="AN67" s="85"/>
    </row>
    <row r="68" spans="1:40" ht="15">
      <c r="A68" s="49"/>
      <c r="B68" s="49"/>
      <c r="C68" s="49"/>
      <c r="D68" s="49"/>
      <c r="E68" s="49"/>
      <c r="F68" s="49"/>
      <c r="G68" s="49"/>
      <c r="H68" s="49"/>
      <c r="I68" s="49"/>
      <c r="J68" s="49"/>
      <c r="K68" s="49"/>
      <c r="L68" s="49"/>
      <c r="M68" s="49"/>
      <c r="N68" s="49"/>
      <c r="O68" s="49"/>
      <c r="P68" s="49"/>
      <c r="Q68" s="49"/>
      <c r="R68" s="49"/>
      <c r="S68" s="49"/>
      <c r="T68" s="49"/>
      <c r="U68" s="49"/>
      <c r="V68" s="85"/>
      <c r="W68" s="85"/>
      <c r="X68" s="85"/>
      <c r="Y68" s="85"/>
      <c r="Z68" s="85"/>
      <c r="AA68" s="85"/>
      <c r="AB68" s="85"/>
      <c r="AC68" s="85"/>
      <c r="AD68" s="85"/>
      <c r="AE68" s="85"/>
      <c r="AF68" s="85"/>
      <c r="AG68" s="85"/>
      <c r="AH68" s="85"/>
      <c r="AI68" s="85"/>
      <c r="AJ68" s="85"/>
      <c r="AK68" s="85"/>
      <c r="AL68" s="85"/>
      <c r="AM68" s="85"/>
      <c r="AN68" s="85"/>
    </row>
    <row r="69" spans="1:40" ht="15">
      <c r="A69" s="49"/>
      <c r="B69" s="49"/>
      <c r="C69" s="49"/>
      <c r="D69" s="49"/>
      <c r="E69" s="49"/>
      <c r="F69" s="49"/>
      <c r="G69" s="49"/>
      <c r="H69" s="49"/>
      <c r="I69" s="49"/>
      <c r="J69" s="49"/>
      <c r="K69" s="49"/>
      <c r="L69" s="49"/>
      <c r="M69" s="49"/>
      <c r="N69" s="49"/>
      <c r="O69" s="49"/>
      <c r="P69" s="49"/>
      <c r="Q69" s="49"/>
      <c r="R69" s="49"/>
      <c r="S69" s="49"/>
      <c r="T69" s="49"/>
      <c r="U69" s="49"/>
      <c r="V69" s="85"/>
      <c r="W69" s="85"/>
      <c r="X69" s="85"/>
      <c r="Y69" s="85"/>
      <c r="Z69" s="85"/>
      <c r="AA69" s="85"/>
      <c r="AB69" s="85"/>
      <c r="AC69" s="85"/>
      <c r="AD69" s="85"/>
      <c r="AE69" s="85"/>
      <c r="AF69" s="85"/>
      <c r="AG69" s="85"/>
      <c r="AH69" s="85"/>
      <c r="AI69" s="85"/>
      <c r="AJ69" s="85"/>
      <c r="AK69" s="85"/>
      <c r="AL69" s="85"/>
      <c r="AM69" s="85"/>
      <c r="AN69" s="85"/>
    </row>
    <row r="70" spans="1:40" ht="15">
      <c r="A70" s="49"/>
      <c r="B70" s="49"/>
      <c r="C70" s="49"/>
      <c r="D70" s="49"/>
      <c r="E70" s="49"/>
      <c r="F70" s="49"/>
      <c r="G70" s="49"/>
      <c r="H70" s="49"/>
      <c r="I70" s="49"/>
      <c r="J70" s="49"/>
      <c r="K70" s="49"/>
      <c r="L70" s="49"/>
      <c r="M70" s="49"/>
      <c r="N70" s="49"/>
      <c r="O70" s="49"/>
      <c r="P70" s="49"/>
      <c r="Q70" s="49"/>
      <c r="R70" s="49"/>
      <c r="S70" s="49"/>
      <c r="T70" s="49"/>
      <c r="U70" s="49"/>
      <c r="V70" s="85"/>
      <c r="W70" s="85"/>
      <c r="X70" s="85"/>
      <c r="Y70" s="85"/>
      <c r="Z70" s="85"/>
      <c r="AA70" s="85"/>
      <c r="AB70" s="85"/>
      <c r="AC70" s="85"/>
      <c r="AD70" s="85"/>
      <c r="AE70" s="85"/>
      <c r="AF70" s="85"/>
      <c r="AG70" s="85"/>
      <c r="AH70" s="85"/>
      <c r="AI70" s="85"/>
      <c r="AJ70" s="85"/>
      <c r="AK70" s="85"/>
      <c r="AL70" s="85"/>
      <c r="AM70" s="85"/>
      <c r="AN70" s="85"/>
    </row>
    <row r="71" spans="1:40" ht="15">
      <c r="A71" s="49"/>
      <c r="B71" s="49"/>
      <c r="C71" s="49"/>
      <c r="D71" s="49"/>
      <c r="E71" s="49"/>
      <c r="F71" s="49"/>
      <c r="G71" s="49"/>
      <c r="H71" s="49"/>
      <c r="I71" s="49"/>
      <c r="J71" s="49"/>
      <c r="K71" s="49"/>
      <c r="L71" s="49"/>
      <c r="M71" s="49"/>
      <c r="N71" s="49"/>
      <c r="O71" s="49"/>
      <c r="P71" s="49"/>
      <c r="Q71" s="49"/>
      <c r="R71" s="49"/>
      <c r="S71" s="49"/>
      <c r="T71" s="49"/>
      <c r="U71" s="49"/>
      <c r="V71" s="85"/>
      <c r="W71" s="85"/>
      <c r="X71" s="85"/>
      <c r="Y71" s="85"/>
      <c r="Z71" s="85"/>
      <c r="AA71" s="85"/>
      <c r="AB71" s="85"/>
      <c r="AC71" s="85"/>
      <c r="AD71" s="85"/>
      <c r="AE71" s="85"/>
      <c r="AF71" s="85"/>
      <c r="AG71" s="85"/>
      <c r="AH71" s="85"/>
      <c r="AI71" s="85"/>
      <c r="AJ71" s="85"/>
      <c r="AK71" s="85"/>
      <c r="AL71" s="85"/>
      <c r="AM71" s="85"/>
      <c r="AN71" s="85"/>
    </row>
    <row r="72" spans="1:40" ht="15">
      <c r="A72" s="49"/>
      <c r="B72" s="49"/>
      <c r="C72" s="49"/>
      <c r="D72" s="49"/>
      <c r="E72" s="49"/>
      <c r="F72" s="49"/>
      <c r="G72" s="49"/>
      <c r="H72" s="49"/>
      <c r="I72" s="49"/>
      <c r="J72" s="49"/>
      <c r="K72" s="49"/>
      <c r="L72" s="49"/>
      <c r="M72" s="49"/>
      <c r="N72" s="49"/>
      <c r="O72" s="49"/>
      <c r="P72" s="49"/>
      <c r="Q72" s="49"/>
      <c r="R72" s="49"/>
      <c r="S72" s="49"/>
      <c r="T72" s="49"/>
      <c r="U72" s="49"/>
      <c r="V72" s="85"/>
      <c r="W72" s="85"/>
      <c r="X72" s="85"/>
      <c r="Y72" s="85"/>
      <c r="Z72" s="85"/>
      <c r="AA72" s="85"/>
      <c r="AB72" s="85"/>
      <c r="AC72" s="85"/>
      <c r="AD72" s="85"/>
      <c r="AE72" s="85"/>
      <c r="AF72" s="85"/>
      <c r="AG72" s="85"/>
      <c r="AH72" s="85"/>
      <c r="AI72" s="85"/>
      <c r="AJ72" s="85"/>
      <c r="AK72" s="85"/>
      <c r="AL72" s="85"/>
      <c r="AM72" s="85"/>
      <c r="AN72" s="85"/>
    </row>
    <row r="73" spans="1:40" ht="15">
      <c r="A73" s="49"/>
      <c r="B73" s="49"/>
      <c r="C73" s="49"/>
      <c r="D73" s="49"/>
      <c r="E73" s="49"/>
      <c r="F73" s="49"/>
      <c r="G73" s="49"/>
      <c r="H73" s="49"/>
      <c r="I73" s="49"/>
      <c r="J73" s="49"/>
      <c r="K73" s="49"/>
      <c r="L73" s="49"/>
      <c r="M73" s="49"/>
      <c r="N73" s="49"/>
      <c r="O73" s="49"/>
      <c r="P73" s="49"/>
      <c r="Q73" s="49"/>
      <c r="R73" s="49"/>
      <c r="S73" s="49"/>
      <c r="T73" s="49"/>
      <c r="U73" s="49"/>
      <c r="V73" s="85"/>
      <c r="W73" s="85"/>
      <c r="X73" s="85"/>
      <c r="Y73" s="85"/>
      <c r="Z73" s="85"/>
      <c r="AA73" s="85"/>
      <c r="AB73" s="85"/>
      <c r="AC73" s="85"/>
      <c r="AD73" s="85"/>
      <c r="AE73" s="85"/>
      <c r="AF73" s="85"/>
      <c r="AG73" s="85"/>
      <c r="AH73" s="85"/>
      <c r="AI73" s="85"/>
      <c r="AJ73" s="85"/>
      <c r="AK73" s="85"/>
      <c r="AL73" s="85"/>
      <c r="AM73" s="85"/>
      <c r="AN73" s="85"/>
    </row>
    <row r="74" spans="1:40" ht="15">
      <c r="A74" s="49"/>
      <c r="B74" s="49"/>
      <c r="C74" s="49"/>
      <c r="D74" s="49"/>
      <c r="E74" s="49"/>
      <c r="F74" s="49"/>
      <c r="G74" s="49"/>
      <c r="H74" s="49"/>
      <c r="I74" s="49"/>
      <c r="J74" s="49"/>
      <c r="K74" s="49"/>
      <c r="L74" s="49"/>
      <c r="M74" s="49"/>
      <c r="N74" s="49"/>
      <c r="O74" s="49"/>
      <c r="P74" s="49"/>
      <c r="Q74" s="49"/>
      <c r="R74" s="49"/>
      <c r="S74" s="49"/>
      <c r="T74" s="49"/>
      <c r="U74" s="49"/>
      <c r="V74" s="85"/>
      <c r="W74" s="85"/>
      <c r="X74" s="85"/>
      <c r="Y74" s="85"/>
      <c r="Z74" s="85"/>
      <c r="AA74" s="85"/>
      <c r="AB74" s="85"/>
      <c r="AC74" s="85"/>
      <c r="AD74" s="85"/>
      <c r="AE74" s="85"/>
      <c r="AF74" s="85"/>
      <c r="AG74" s="85"/>
      <c r="AH74" s="85"/>
      <c r="AI74" s="85"/>
      <c r="AJ74" s="85"/>
      <c r="AK74" s="85"/>
      <c r="AL74" s="85"/>
      <c r="AM74" s="85"/>
      <c r="AN74" s="85"/>
    </row>
    <row r="75" spans="1:40" ht="15">
      <c r="A75" s="49"/>
      <c r="B75" s="49"/>
      <c r="C75" s="49"/>
      <c r="D75" s="49"/>
      <c r="E75" s="49"/>
      <c r="F75" s="49"/>
      <c r="G75" s="49"/>
      <c r="H75" s="49"/>
      <c r="I75" s="49"/>
      <c r="J75" s="49"/>
      <c r="K75" s="49"/>
      <c r="L75" s="49"/>
      <c r="M75" s="49"/>
      <c r="N75" s="49"/>
      <c r="O75" s="49"/>
      <c r="P75" s="49"/>
      <c r="Q75" s="49"/>
      <c r="R75" s="49"/>
      <c r="S75" s="49"/>
      <c r="T75" s="49"/>
      <c r="U75" s="49"/>
      <c r="V75" s="85"/>
      <c r="W75" s="85"/>
      <c r="X75" s="85"/>
      <c r="Y75" s="85"/>
      <c r="Z75" s="85"/>
      <c r="AA75" s="85"/>
      <c r="AB75" s="85"/>
      <c r="AC75" s="85"/>
      <c r="AD75" s="85"/>
      <c r="AE75" s="85"/>
      <c r="AF75" s="85"/>
      <c r="AG75" s="85"/>
      <c r="AH75" s="85"/>
      <c r="AI75" s="85"/>
      <c r="AJ75" s="85"/>
      <c r="AK75" s="85"/>
      <c r="AL75" s="85"/>
      <c r="AM75" s="85"/>
      <c r="AN75" s="85"/>
    </row>
    <row r="76" spans="1:40" ht="15">
      <c r="A76" s="49"/>
      <c r="B76" s="49"/>
      <c r="C76" s="49"/>
      <c r="D76" s="49"/>
      <c r="E76" s="49"/>
      <c r="F76" s="49"/>
      <c r="G76" s="49"/>
      <c r="H76" s="49"/>
      <c r="I76" s="49"/>
      <c r="J76" s="49"/>
      <c r="K76" s="49"/>
      <c r="L76" s="49"/>
      <c r="M76" s="49"/>
      <c r="N76" s="49"/>
      <c r="O76" s="49"/>
      <c r="P76" s="49"/>
      <c r="Q76" s="49"/>
      <c r="R76" s="49"/>
      <c r="S76" s="49"/>
      <c r="T76" s="49"/>
      <c r="U76" s="49"/>
      <c r="V76" s="85"/>
      <c r="W76" s="85"/>
      <c r="X76" s="85"/>
      <c r="Y76" s="85"/>
      <c r="Z76" s="85"/>
      <c r="AA76" s="85"/>
      <c r="AB76" s="85"/>
      <c r="AC76" s="85"/>
      <c r="AD76" s="85"/>
      <c r="AE76" s="85"/>
      <c r="AF76" s="85"/>
      <c r="AG76" s="85"/>
      <c r="AH76" s="85"/>
      <c r="AI76" s="85"/>
      <c r="AJ76" s="85"/>
      <c r="AK76" s="85"/>
      <c r="AL76" s="85"/>
      <c r="AM76" s="85"/>
      <c r="AN76" s="85"/>
    </row>
    <row r="77" spans="1:40" ht="15">
      <c r="A77" s="49"/>
      <c r="B77" s="49"/>
      <c r="C77" s="49"/>
      <c r="D77" s="49"/>
      <c r="E77" s="49"/>
      <c r="F77" s="49"/>
      <c r="G77" s="49"/>
      <c r="H77" s="49"/>
      <c r="I77" s="49"/>
      <c r="J77" s="49"/>
      <c r="K77" s="49"/>
      <c r="L77" s="49"/>
      <c r="M77" s="49"/>
      <c r="N77" s="49"/>
      <c r="O77" s="49"/>
      <c r="P77" s="49"/>
      <c r="Q77" s="49"/>
      <c r="R77" s="49"/>
      <c r="S77" s="49"/>
      <c r="T77" s="49"/>
      <c r="U77" s="49"/>
      <c r="V77" s="85"/>
      <c r="W77" s="85"/>
      <c r="X77" s="85"/>
      <c r="Y77" s="85"/>
      <c r="Z77" s="85"/>
      <c r="AA77" s="85"/>
      <c r="AB77" s="85"/>
      <c r="AC77" s="85"/>
      <c r="AD77" s="85"/>
      <c r="AE77" s="85"/>
      <c r="AF77" s="85"/>
      <c r="AG77" s="85"/>
      <c r="AH77" s="85"/>
      <c r="AI77" s="85"/>
      <c r="AJ77" s="85"/>
      <c r="AK77" s="85"/>
      <c r="AL77" s="85"/>
      <c r="AM77" s="85"/>
      <c r="AN77" s="85"/>
    </row>
    <row r="78" spans="1:40" ht="15">
      <c r="A78" s="49"/>
      <c r="B78" s="49"/>
      <c r="C78" s="49"/>
      <c r="D78" s="49"/>
      <c r="E78" s="49"/>
      <c r="F78" s="49"/>
      <c r="G78" s="49"/>
      <c r="H78" s="49"/>
      <c r="I78" s="49"/>
      <c r="J78" s="49"/>
      <c r="K78" s="49"/>
      <c r="L78" s="49"/>
      <c r="M78" s="49"/>
      <c r="N78" s="49"/>
      <c r="O78" s="49"/>
      <c r="P78" s="49"/>
      <c r="Q78" s="49"/>
      <c r="R78" s="49"/>
      <c r="S78" s="49"/>
      <c r="T78" s="49"/>
      <c r="U78" s="49"/>
      <c r="V78" s="85"/>
      <c r="W78" s="85"/>
      <c r="X78" s="85"/>
      <c r="Y78" s="85"/>
      <c r="Z78" s="85"/>
      <c r="AA78" s="85"/>
      <c r="AB78" s="85"/>
      <c r="AC78" s="85"/>
      <c r="AD78" s="85"/>
      <c r="AE78" s="85"/>
      <c r="AF78" s="85"/>
      <c r="AG78" s="85"/>
      <c r="AH78" s="85"/>
      <c r="AI78" s="85"/>
      <c r="AJ78" s="85"/>
      <c r="AK78" s="85"/>
      <c r="AL78" s="85"/>
      <c r="AM78" s="85"/>
      <c r="AN78" s="85"/>
    </row>
    <row r="79" spans="1:40" ht="15">
      <c r="A79" s="49"/>
      <c r="B79" s="49"/>
      <c r="C79" s="49"/>
      <c r="D79" s="49"/>
      <c r="E79" s="49"/>
      <c r="F79" s="49"/>
      <c r="G79" s="49"/>
      <c r="H79" s="49"/>
      <c r="I79" s="49"/>
      <c r="J79" s="49"/>
      <c r="K79" s="49"/>
      <c r="L79" s="49"/>
      <c r="M79" s="49"/>
      <c r="N79" s="49"/>
      <c r="O79" s="49"/>
      <c r="P79" s="49"/>
      <c r="Q79" s="49"/>
      <c r="R79" s="49"/>
      <c r="S79" s="49"/>
      <c r="T79" s="49"/>
      <c r="U79" s="49"/>
      <c r="V79" s="85"/>
      <c r="W79" s="85"/>
      <c r="X79" s="85"/>
      <c r="Y79" s="85"/>
      <c r="Z79" s="85"/>
      <c r="AA79" s="85"/>
      <c r="AB79" s="85"/>
      <c r="AC79" s="85"/>
      <c r="AD79" s="85"/>
      <c r="AE79" s="85"/>
      <c r="AF79" s="85"/>
      <c r="AG79" s="85"/>
      <c r="AH79" s="85"/>
      <c r="AI79" s="85"/>
      <c r="AJ79" s="85"/>
      <c r="AK79" s="85"/>
      <c r="AL79" s="85"/>
      <c r="AM79" s="85"/>
      <c r="AN79" s="85"/>
    </row>
    <row r="80" spans="1:40" ht="15">
      <c r="A80" s="49"/>
      <c r="B80" s="49"/>
      <c r="C80" s="49"/>
      <c r="D80" s="49"/>
      <c r="E80" s="49"/>
      <c r="F80" s="49"/>
      <c r="G80" s="49"/>
      <c r="H80" s="49"/>
      <c r="I80" s="49"/>
      <c r="J80" s="49"/>
      <c r="K80" s="49"/>
      <c r="L80" s="49"/>
      <c r="M80" s="49"/>
      <c r="N80" s="49"/>
      <c r="O80" s="49"/>
      <c r="P80" s="49"/>
      <c r="Q80" s="49"/>
      <c r="R80" s="49"/>
      <c r="S80" s="49"/>
      <c r="T80" s="49"/>
      <c r="U80" s="49"/>
      <c r="V80" s="85"/>
      <c r="W80" s="85"/>
      <c r="X80" s="85"/>
      <c r="Y80" s="85"/>
      <c r="Z80" s="85"/>
      <c r="AA80" s="85"/>
      <c r="AB80" s="85"/>
      <c r="AC80" s="85"/>
      <c r="AD80" s="85"/>
      <c r="AE80" s="85"/>
      <c r="AF80" s="85"/>
      <c r="AG80" s="85"/>
      <c r="AH80" s="85"/>
      <c r="AI80" s="85"/>
      <c r="AJ80" s="85"/>
      <c r="AK80" s="85"/>
      <c r="AL80" s="85"/>
      <c r="AM80" s="85"/>
      <c r="AN80" s="85"/>
    </row>
    <row r="81" spans="1:40" ht="15">
      <c r="A81" s="49"/>
      <c r="B81" s="49"/>
      <c r="C81" s="49"/>
      <c r="D81" s="49"/>
      <c r="E81" s="49"/>
      <c r="F81" s="49"/>
      <c r="G81" s="49"/>
      <c r="H81" s="49"/>
      <c r="I81" s="49"/>
      <c r="J81" s="49"/>
      <c r="K81" s="49"/>
      <c r="L81" s="49"/>
      <c r="M81" s="49"/>
      <c r="N81" s="49"/>
      <c r="O81" s="49"/>
      <c r="P81" s="49"/>
      <c r="Q81" s="49"/>
      <c r="R81" s="49"/>
      <c r="S81" s="49"/>
      <c r="T81" s="49"/>
      <c r="U81" s="49"/>
      <c r="V81" s="85"/>
      <c r="W81" s="85"/>
      <c r="X81" s="85"/>
      <c r="Y81" s="85"/>
      <c r="Z81" s="85"/>
      <c r="AA81" s="85"/>
      <c r="AB81" s="85"/>
      <c r="AC81" s="85"/>
      <c r="AD81" s="85"/>
      <c r="AE81" s="85"/>
      <c r="AF81" s="85"/>
      <c r="AG81" s="85"/>
      <c r="AH81" s="85"/>
      <c r="AI81" s="85"/>
      <c r="AJ81" s="85"/>
      <c r="AK81" s="85"/>
      <c r="AL81" s="85"/>
      <c r="AM81" s="85"/>
      <c r="AN81" s="85"/>
    </row>
    <row r="82" spans="1:40" ht="15">
      <c r="A82" s="49"/>
      <c r="B82" s="49"/>
      <c r="C82" s="49"/>
      <c r="D82" s="49"/>
      <c r="E82" s="49"/>
      <c r="F82" s="49"/>
      <c r="G82" s="49"/>
      <c r="H82" s="49"/>
      <c r="I82" s="49"/>
      <c r="J82" s="49"/>
      <c r="K82" s="49"/>
      <c r="L82" s="49"/>
      <c r="M82" s="49"/>
      <c r="N82" s="49"/>
      <c r="O82" s="49"/>
      <c r="P82" s="49"/>
      <c r="Q82" s="49"/>
      <c r="R82" s="49"/>
      <c r="S82" s="49"/>
      <c r="T82" s="49"/>
      <c r="U82" s="49"/>
      <c r="V82" s="85"/>
      <c r="W82" s="85"/>
      <c r="X82" s="85"/>
      <c r="Y82" s="85"/>
      <c r="Z82" s="85"/>
      <c r="AA82" s="85"/>
      <c r="AB82" s="85"/>
      <c r="AC82" s="85"/>
      <c r="AD82" s="85"/>
      <c r="AE82" s="85"/>
      <c r="AF82" s="85"/>
      <c r="AG82" s="85"/>
      <c r="AH82" s="85"/>
      <c r="AI82" s="85"/>
      <c r="AJ82" s="85"/>
      <c r="AK82" s="85"/>
      <c r="AL82" s="85"/>
      <c r="AM82" s="85"/>
      <c r="AN82" s="85"/>
    </row>
    <row r="83" spans="1:40" ht="15">
      <c r="A83" s="49"/>
      <c r="B83" s="49"/>
      <c r="C83" s="49"/>
      <c r="D83" s="49"/>
      <c r="E83" s="49"/>
      <c r="F83" s="49"/>
      <c r="G83" s="49"/>
      <c r="H83" s="49"/>
      <c r="I83" s="49"/>
      <c r="J83" s="49"/>
      <c r="K83" s="49"/>
      <c r="L83" s="49"/>
      <c r="M83" s="49"/>
      <c r="N83" s="49"/>
      <c r="O83" s="49"/>
      <c r="P83" s="49"/>
      <c r="Q83" s="49"/>
      <c r="R83" s="49"/>
      <c r="S83" s="49"/>
      <c r="T83" s="49"/>
      <c r="U83" s="49"/>
      <c r="V83" s="85"/>
      <c r="W83" s="85"/>
      <c r="X83" s="85"/>
      <c r="Y83" s="85"/>
      <c r="Z83" s="85"/>
      <c r="AA83" s="85"/>
      <c r="AB83" s="85"/>
      <c r="AC83" s="85"/>
      <c r="AD83" s="85"/>
      <c r="AE83" s="85"/>
      <c r="AF83" s="85"/>
      <c r="AG83" s="85"/>
      <c r="AH83" s="85"/>
      <c r="AI83" s="85"/>
      <c r="AJ83" s="85"/>
      <c r="AK83" s="85"/>
      <c r="AL83" s="85"/>
      <c r="AM83" s="85"/>
      <c r="AN83" s="85"/>
    </row>
    <row r="84" spans="1:40" ht="15">
      <c r="A84" s="49"/>
      <c r="B84" s="49"/>
      <c r="C84" s="49"/>
      <c r="D84" s="49"/>
      <c r="E84" s="49"/>
      <c r="F84" s="49"/>
      <c r="G84" s="49"/>
      <c r="H84" s="49"/>
      <c r="I84" s="49"/>
      <c r="J84" s="49"/>
      <c r="K84" s="49"/>
      <c r="L84" s="49"/>
      <c r="M84" s="49"/>
      <c r="N84" s="49"/>
      <c r="O84" s="49"/>
      <c r="P84" s="49"/>
      <c r="Q84" s="49"/>
      <c r="R84" s="49"/>
      <c r="S84" s="49"/>
      <c r="T84" s="49"/>
      <c r="U84" s="49"/>
      <c r="V84" s="85"/>
      <c r="W84" s="85"/>
      <c r="X84" s="85"/>
      <c r="Y84" s="85"/>
      <c r="Z84" s="85"/>
      <c r="AA84" s="85"/>
      <c r="AB84" s="85"/>
      <c r="AC84" s="85"/>
      <c r="AD84" s="85"/>
      <c r="AE84" s="85"/>
      <c r="AF84" s="85"/>
      <c r="AG84" s="85"/>
      <c r="AH84" s="85"/>
      <c r="AI84" s="85"/>
      <c r="AJ84" s="85"/>
      <c r="AK84" s="85"/>
      <c r="AL84" s="85"/>
      <c r="AM84" s="85"/>
      <c r="AN84" s="85"/>
    </row>
    <row r="85" spans="1:40" ht="15">
      <c r="A85" s="49"/>
      <c r="B85" s="49"/>
      <c r="C85" s="49"/>
      <c r="D85" s="49"/>
      <c r="E85" s="49"/>
      <c r="F85" s="49"/>
      <c r="G85" s="49"/>
      <c r="H85" s="49"/>
      <c r="I85" s="49"/>
      <c r="J85" s="49"/>
      <c r="K85" s="49"/>
      <c r="L85" s="49"/>
      <c r="M85" s="49"/>
      <c r="N85" s="49"/>
      <c r="O85" s="49"/>
      <c r="P85" s="49"/>
      <c r="Q85" s="49"/>
      <c r="R85" s="49"/>
      <c r="S85" s="49"/>
      <c r="T85" s="49"/>
      <c r="U85" s="49"/>
      <c r="V85" s="85"/>
      <c r="W85" s="85"/>
      <c r="X85" s="85"/>
      <c r="Y85" s="85"/>
      <c r="Z85" s="85"/>
      <c r="AA85" s="85"/>
      <c r="AB85" s="85"/>
      <c r="AC85" s="85"/>
      <c r="AD85" s="85"/>
      <c r="AE85" s="85"/>
      <c r="AF85" s="85"/>
      <c r="AG85" s="85"/>
      <c r="AH85" s="85"/>
      <c r="AI85" s="85"/>
      <c r="AJ85" s="85"/>
      <c r="AK85" s="85"/>
      <c r="AL85" s="85"/>
      <c r="AM85" s="85"/>
      <c r="AN85" s="85"/>
    </row>
    <row r="86" spans="1:40" ht="15">
      <c r="A86" s="49"/>
      <c r="B86" s="49"/>
      <c r="C86" s="49"/>
      <c r="D86" s="49"/>
      <c r="E86" s="49"/>
      <c r="F86" s="49"/>
      <c r="G86" s="49"/>
      <c r="H86" s="49"/>
      <c r="I86" s="49"/>
      <c r="J86" s="49"/>
      <c r="K86" s="49"/>
      <c r="L86" s="49"/>
      <c r="M86" s="49"/>
      <c r="N86" s="49"/>
      <c r="O86" s="49"/>
      <c r="P86" s="49"/>
      <c r="Q86" s="49"/>
      <c r="R86" s="49"/>
      <c r="S86" s="49"/>
      <c r="T86" s="49"/>
      <c r="U86" s="49"/>
      <c r="V86" s="85"/>
      <c r="W86" s="85"/>
      <c r="X86" s="85"/>
      <c r="Y86" s="85"/>
      <c r="Z86" s="85"/>
      <c r="AA86" s="85"/>
      <c r="AB86" s="85"/>
      <c r="AC86" s="85"/>
      <c r="AD86" s="85"/>
      <c r="AE86" s="85"/>
      <c r="AF86" s="85"/>
      <c r="AG86" s="85"/>
      <c r="AH86" s="85"/>
      <c r="AI86" s="85"/>
      <c r="AJ86" s="85"/>
      <c r="AK86" s="85"/>
      <c r="AL86" s="85"/>
      <c r="AM86" s="85"/>
      <c r="AN86" s="85"/>
    </row>
    <row r="87" spans="1:40" ht="15">
      <c r="A87" s="49"/>
      <c r="B87" s="49"/>
      <c r="C87" s="49"/>
      <c r="D87" s="49"/>
      <c r="E87" s="49"/>
      <c r="F87" s="49"/>
      <c r="G87" s="49"/>
      <c r="H87" s="49"/>
      <c r="I87" s="49"/>
      <c r="J87" s="49"/>
      <c r="K87" s="49"/>
      <c r="L87" s="49"/>
      <c r="M87" s="49"/>
      <c r="N87" s="49"/>
      <c r="O87" s="49"/>
      <c r="P87" s="49"/>
      <c r="Q87" s="49"/>
      <c r="R87" s="49"/>
      <c r="S87" s="49"/>
      <c r="T87" s="49"/>
      <c r="U87" s="49"/>
      <c r="V87" s="85"/>
      <c r="W87" s="85"/>
      <c r="X87" s="85"/>
      <c r="Y87" s="85"/>
      <c r="Z87" s="85"/>
      <c r="AA87" s="85"/>
      <c r="AB87" s="85"/>
      <c r="AC87" s="85"/>
      <c r="AD87" s="85"/>
      <c r="AE87" s="85"/>
      <c r="AF87" s="85"/>
      <c r="AG87" s="85"/>
      <c r="AH87" s="85"/>
      <c r="AI87" s="85"/>
      <c r="AJ87" s="85"/>
      <c r="AK87" s="85"/>
      <c r="AL87" s="85"/>
      <c r="AM87" s="85"/>
      <c r="AN87" s="85"/>
    </row>
    <row r="88" spans="1:40" ht="15">
      <c r="A88" s="49"/>
      <c r="B88" s="49"/>
      <c r="C88" s="49"/>
      <c r="D88" s="49"/>
      <c r="E88" s="49"/>
      <c r="F88" s="49"/>
      <c r="G88" s="49"/>
      <c r="H88" s="49"/>
      <c r="I88" s="49"/>
      <c r="J88" s="49"/>
      <c r="K88" s="49"/>
      <c r="L88" s="49"/>
      <c r="M88" s="49"/>
      <c r="N88" s="49"/>
      <c r="O88" s="49"/>
      <c r="P88" s="49"/>
      <c r="Q88" s="49"/>
      <c r="R88" s="49"/>
      <c r="S88" s="49"/>
      <c r="T88" s="49"/>
      <c r="U88" s="49"/>
      <c r="V88" s="85"/>
      <c r="W88" s="85"/>
      <c r="X88" s="85"/>
      <c r="Y88" s="85"/>
      <c r="Z88" s="85"/>
      <c r="AA88" s="85"/>
      <c r="AB88" s="85"/>
      <c r="AC88" s="85"/>
      <c r="AD88" s="85"/>
      <c r="AE88" s="85"/>
      <c r="AF88" s="85"/>
      <c r="AG88" s="85"/>
      <c r="AH88" s="85"/>
      <c r="AI88" s="85"/>
      <c r="AJ88" s="85"/>
      <c r="AK88" s="85"/>
      <c r="AL88" s="85"/>
      <c r="AM88" s="85"/>
      <c r="AN88" s="85"/>
    </row>
    <row r="89" spans="1:40" ht="15">
      <c r="A89" s="49"/>
      <c r="B89" s="49"/>
      <c r="C89" s="49"/>
      <c r="D89" s="49"/>
      <c r="E89" s="49"/>
      <c r="F89" s="49"/>
      <c r="G89" s="49"/>
      <c r="H89" s="49"/>
      <c r="I89" s="49"/>
      <c r="J89" s="49"/>
      <c r="K89" s="49"/>
      <c r="L89" s="49"/>
      <c r="M89" s="49"/>
      <c r="N89" s="49"/>
      <c r="O89" s="49"/>
      <c r="P89" s="49"/>
      <c r="Q89" s="49"/>
      <c r="R89" s="49"/>
      <c r="S89" s="49"/>
      <c r="T89" s="49"/>
      <c r="U89" s="49"/>
      <c r="V89" s="85"/>
      <c r="W89" s="85"/>
      <c r="X89" s="85"/>
      <c r="Y89" s="85"/>
      <c r="Z89" s="85"/>
      <c r="AA89" s="85"/>
      <c r="AB89" s="85"/>
      <c r="AC89" s="85"/>
      <c r="AD89" s="85"/>
      <c r="AE89" s="85"/>
      <c r="AF89" s="85"/>
      <c r="AG89" s="85"/>
      <c r="AH89" s="85"/>
      <c r="AI89" s="85"/>
      <c r="AJ89" s="85"/>
      <c r="AK89" s="85"/>
      <c r="AL89" s="85"/>
      <c r="AM89" s="85"/>
      <c r="AN89" s="85"/>
    </row>
    <row r="90" spans="1:40" ht="15">
      <c r="A90" s="49"/>
      <c r="B90" s="49"/>
      <c r="C90" s="49"/>
      <c r="D90" s="49"/>
      <c r="E90" s="49"/>
      <c r="F90" s="49"/>
      <c r="G90" s="49"/>
      <c r="H90" s="49"/>
      <c r="I90" s="49"/>
      <c r="J90" s="49"/>
      <c r="K90" s="49"/>
      <c r="L90" s="49"/>
      <c r="M90" s="49"/>
      <c r="N90" s="49"/>
      <c r="O90" s="49"/>
      <c r="P90" s="49"/>
      <c r="Q90" s="49"/>
      <c r="R90" s="49"/>
      <c r="S90" s="49"/>
      <c r="T90" s="49"/>
      <c r="U90" s="49"/>
      <c r="V90" s="85"/>
      <c r="W90" s="85"/>
      <c r="X90" s="85"/>
      <c r="Y90" s="85"/>
      <c r="Z90" s="85"/>
      <c r="AA90" s="85"/>
      <c r="AB90" s="85"/>
      <c r="AC90" s="85"/>
      <c r="AD90" s="85"/>
      <c r="AE90" s="85"/>
      <c r="AF90" s="85"/>
      <c r="AG90" s="85"/>
      <c r="AH90" s="85"/>
      <c r="AI90" s="85"/>
      <c r="AJ90" s="85"/>
      <c r="AK90" s="85"/>
      <c r="AL90" s="85"/>
      <c r="AM90" s="85"/>
      <c r="AN90" s="85"/>
    </row>
    <row r="91" spans="1:40" ht="15">
      <c r="A91" s="49"/>
      <c r="B91" s="49"/>
      <c r="C91" s="49"/>
      <c r="D91" s="49"/>
      <c r="E91" s="49"/>
      <c r="F91" s="49"/>
      <c r="G91" s="49"/>
      <c r="H91" s="49"/>
      <c r="I91" s="49"/>
      <c r="J91" s="49"/>
      <c r="K91" s="49"/>
      <c r="L91" s="49"/>
      <c r="M91" s="49"/>
      <c r="N91" s="49"/>
      <c r="O91" s="49"/>
      <c r="P91" s="49"/>
      <c r="Q91" s="49"/>
      <c r="R91" s="49"/>
      <c r="S91" s="49"/>
      <c r="T91" s="49"/>
      <c r="U91" s="49"/>
      <c r="V91" s="85"/>
      <c r="W91" s="85"/>
      <c r="X91" s="85"/>
      <c r="Y91" s="85"/>
      <c r="Z91" s="85"/>
      <c r="AA91" s="85"/>
      <c r="AB91" s="85"/>
      <c r="AC91" s="85"/>
      <c r="AD91" s="85"/>
      <c r="AE91" s="85"/>
      <c r="AF91" s="85"/>
      <c r="AG91" s="85"/>
      <c r="AH91" s="85"/>
      <c r="AI91" s="85"/>
      <c r="AJ91" s="85"/>
      <c r="AK91" s="85"/>
      <c r="AL91" s="85"/>
      <c r="AM91" s="85"/>
      <c r="AN91" s="85"/>
    </row>
    <row r="92" spans="1:40" ht="15">
      <c r="A92" s="49"/>
      <c r="B92" s="49"/>
      <c r="C92" s="49"/>
      <c r="D92" s="49"/>
      <c r="E92" s="49"/>
      <c r="F92" s="49"/>
      <c r="G92" s="49"/>
      <c r="H92" s="49"/>
      <c r="I92" s="49"/>
      <c r="J92" s="49"/>
      <c r="K92" s="49"/>
      <c r="L92" s="49"/>
      <c r="M92" s="49"/>
      <c r="N92" s="49"/>
      <c r="O92" s="49"/>
      <c r="P92" s="49"/>
      <c r="Q92" s="49"/>
      <c r="R92" s="49"/>
      <c r="S92" s="49"/>
      <c r="T92" s="49"/>
      <c r="U92" s="49"/>
      <c r="V92" s="85"/>
      <c r="W92" s="85"/>
      <c r="X92" s="85"/>
      <c r="Y92" s="85"/>
      <c r="Z92" s="85"/>
      <c r="AA92" s="85"/>
      <c r="AB92" s="85"/>
      <c r="AC92" s="85"/>
      <c r="AD92" s="85"/>
      <c r="AE92" s="85"/>
      <c r="AF92" s="85"/>
      <c r="AG92" s="85"/>
      <c r="AH92" s="85"/>
      <c r="AI92" s="85"/>
      <c r="AJ92" s="85"/>
      <c r="AK92" s="85"/>
      <c r="AL92" s="85"/>
      <c r="AM92" s="85"/>
      <c r="AN92" s="85"/>
    </row>
    <row r="93" spans="1:40" ht="15">
      <c r="A93" s="49"/>
      <c r="B93" s="49"/>
      <c r="C93" s="49"/>
      <c r="D93" s="49"/>
      <c r="E93" s="49"/>
      <c r="F93" s="49"/>
      <c r="G93" s="49"/>
      <c r="H93" s="49"/>
      <c r="I93" s="49"/>
      <c r="J93" s="49"/>
      <c r="K93" s="49"/>
      <c r="L93" s="49"/>
      <c r="M93" s="49"/>
      <c r="N93" s="49"/>
      <c r="O93" s="49"/>
      <c r="P93" s="49"/>
      <c r="Q93" s="49"/>
      <c r="R93" s="49"/>
      <c r="S93" s="49"/>
      <c r="T93" s="49"/>
      <c r="U93" s="49"/>
      <c r="V93" s="85"/>
      <c r="W93" s="85"/>
      <c r="X93" s="85"/>
      <c r="Y93" s="85"/>
      <c r="Z93" s="85"/>
      <c r="AA93" s="85"/>
      <c r="AB93" s="85"/>
      <c r="AC93" s="85"/>
      <c r="AD93" s="85"/>
      <c r="AE93" s="85"/>
      <c r="AF93" s="85"/>
      <c r="AG93" s="85"/>
      <c r="AH93" s="85"/>
      <c r="AI93" s="85"/>
      <c r="AJ93" s="85"/>
      <c r="AK93" s="85"/>
      <c r="AL93" s="85"/>
      <c r="AM93" s="85"/>
      <c r="AN93" s="85"/>
    </row>
    <row r="94" spans="1:40" ht="15">
      <c r="A94" s="49"/>
      <c r="B94" s="49"/>
      <c r="C94" s="49"/>
      <c r="D94" s="49"/>
      <c r="E94" s="49"/>
      <c r="F94" s="49"/>
      <c r="G94" s="49"/>
      <c r="H94" s="49"/>
      <c r="I94" s="49"/>
      <c r="J94" s="49"/>
      <c r="K94" s="49"/>
      <c r="L94" s="49"/>
      <c r="M94" s="49"/>
      <c r="N94" s="49"/>
      <c r="O94" s="49"/>
      <c r="P94" s="49"/>
      <c r="Q94" s="49"/>
      <c r="R94" s="49"/>
      <c r="S94" s="49"/>
      <c r="T94" s="49"/>
      <c r="U94" s="49"/>
      <c r="V94" s="85"/>
      <c r="W94" s="85"/>
      <c r="X94" s="85"/>
      <c r="Y94" s="85"/>
      <c r="Z94" s="85"/>
      <c r="AA94" s="85"/>
      <c r="AB94" s="85"/>
      <c r="AC94" s="85"/>
      <c r="AD94" s="85"/>
      <c r="AE94" s="85"/>
      <c r="AF94" s="85"/>
      <c r="AG94" s="85"/>
      <c r="AH94" s="85"/>
      <c r="AI94" s="85"/>
      <c r="AJ94" s="85"/>
      <c r="AK94" s="85"/>
      <c r="AL94" s="85"/>
      <c r="AM94" s="85"/>
      <c r="AN94" s="85"/>
    </row>
    <row r="95" spans="1:40" ht="15">
      <c r="A95" s="49"/>
      <c r="B95" s="49"/>
      <c r="C95" s="49"/>
      <c r="D95" s="49"/>
      <c r="E95" s="49"/>
      <c r="F95" s="49"/>
      <c r="G95" s="49"/>
      <c r="H95" s="49"/>
      <c r="I95" s="49"/>
      <c r="J95" s="49"/>
      <c r="K95" s="49"/>
      <c r="L95" s="49"/>
      <c r="M95" s="49"/>
      <c r="N95" s="49"/>
      <c r="O95" s="49"/>
      <c r="P95" s="49"/>
      <c r="Q95" s="49"/>
      <c r="R95" s="49"/>
      <c r="S95" s="49"/>
      <c r="T95" s="49"/>
      <c r="U95" s="49"/>
      <c r="V95" s="85"/>
      <c r="W95" s="85"/>
      <c r="X95" s="85"/>
      <c r="Y95" s="85"/>
      <c r="Z95" s="85"/>
      <c r="AA95" s="85"/>
      <c r="AB95" s="85"/>
      <c r="AC95" s="85"/>
      <c r="AD95" s="85"/>
      <c r="AE95" s="85"/>
      <c r="AF95" s="85"/>
      <c r="AG95" s="85"/>
      <c r="AH95" s="85"/>
      <c r="AI95" s="85"/>
      <c r="AJ95" s="85"/>
      <c r="AK95" s="85"/>
      <c r="AL95" s="85"/>
      <c r="AM95" s="85"/>
      <c r="AN95" s="85"/>
    </row>
    <row r="96" spans="1:40" ht="15">
      <c r="A96" s="49"/>
      <c r="B96" s="49"/>
      <c r="C96" s="49"/>
      <c r="D96" s="49"/>
      <c r="E96" s="49"/>
      <c r="F96" s="49"/>
      <c r="G96" s="49"/>
      <c r="H96" s="49"/>
      <c r="I96" s="49"/>
      <c r="J96" s="49"/>
      <c r="K96" s="49"/>
      <c r="L96" s="49"/>
      <c r="M96" s="49"/>
      <c r="N96" s="49"/>
      <c r="O96" s="49"/>
      <c r="P96" s="49"/>
      <c r="Q96" s="49"/>
      <c r="R96" s="49"/>
      <c r="S96" s="49"/>
      <c r="T96" s="49"/>
      <c r="U96" s="49"/>
      <c r="V96" s="85"/>
      <c r="W96" s="85"/>
      <c r="X96" s="85"/>
      <c r="Y96" s="85"/>
      <c r="Z96" s="85"/>
      <c r="AA96" s="85"/>
      <c r="AB96" s="85"/>
      <c r="AC96" s="85"/>
      <c r="AD96" s="85"/>
      <c r="AE96" s="85"/>
      <c r="AF96" s="85"/>
      <c r="AG96" s="85"/>
      <c r="AH96" s="85"/>
      <c r="AI96" s="85"/>
      <c r="AJ96" s="85"/>
      <c r="AK96" s="85"/>
      <c r="AL96" s="85"/>
      <c r="AM96" s="85"/>
      <c r="AN96" s="85"/>
    </row>
    <row r="97" spans="1:40" ht="15">
      <c r="A97" s="49"/>
      <c r="B97" s="49"/>
      <c r="C97" s="49"/>
      <c r="D97" s="49"/>
      <c r="E97" s="49"/>
      <c r="F97" s="49"/>
      <c r="G97" s="49"/>
      <c r="H97" s="49"/>
      <c r="I97" s="49"/>
      <c r="J97" s="49"/>
      <c r="K97" s="49"/>
      <c r="L97" s="49"/>
      <c r="M97" s="49"/>
      <c r="N97" s="49"/>
      <c r="O97" s="49"/>
      <c r="P97" s="49"/>
      <c r="Q97" s="49"/>
      <c r="R97" s="49"/>
      <c r="S97" s="49"/>
      <c r="T97" s="49"/>
      <c r="U97" s="49"/>
      <c r="V97" s="85"/>
      <c r="W97" s="85"/>
      <c r="X97" s="85"/>
      <c r="Y97" s="85"/>
      <c r="Z97" s="85"/>
      <c r="AA97" s="85"/>
      <c r="AB97" s="85"/>
      <c r="AC97" s="85"/>
      <c r="AD97" s="85"/>
      <c r="AE97" s="85"/>
      <c r="AF97" s="85"/>
      <c r="AG97" s="85"/>
      <c r="AH97" s="85"/>
      <c r="AI97" s="85"/>
      <c r="AJ97" s="85"/>
      <c r="AK97" s="85"/>
      <c r="AL97" s="85"/>
      <c r="AM97" s="85"/>
      <c r="AN97" s="85"/>
    </row>
    <row r="98" spans="1:40" ht="15">
      <c r="A98" s="49"/>
      <c r="B98" s="49"/>
      <c r="C98" s="49"/>
      <c r="D98" s="49"/>
      <c r="E98" s="49"/>
      <c r="F98" s="49"/>
      <c r="G98" s="49"/>
      <c r="H98" s="49"/>
      <c r="I98" s="49"/>
      <c r="J98" s="49"/>
      <c r="K98" s="49"/>
      <c r="L98" s="49"/>
      <c r="M98" s="49"/>
      <c r="N98" s="49"/>
      <c r="O98" s="49"/>
      <c r="P98" s="49"/>
      <c r="Q98" s="49"/>
      <c r="R98" s="49"/>
      <c r="S98" s="49"/>
      <c r="T98" s="49"/>
      <c r="U98" s="49"/>
      <c r="V98" s="85"/>
      <c r="W98" s="85"/>
      <c r="X98" s="85"/>
      <c r="Y98" s="85"/>
      <c r="Z98" s="85"/>
      <c r="AA98" s="85"/>
      <c r="AB98" s="85"/>
      <c r="AC98" s="85"/>
      <c r="AD98" s="85"/>
      <c r="AE98" s="85"/>
      <c r="AF98" s="85"/>
      <c r="AG98" s="85"/>
      <c r="AH98" s="85"/>
      <c r="AI98" s="85"/>
      <c r="AJ98" s="85"/>
      <c r="AK98" s="85"/>
      <c r="AL98" s="85"/>
      <c r="AM98" s="85"/>
      <c r="AN98" s="85"/>
    </row>
    <row r="99" spans="1:40" ht="15">
      <c r="A99" s="49"/>
      <c r="B99" s="49"/>
      <c r="C99" s="49"/>
      <c r="D99" s="49"/>
      <c r="E99" s="49"/>
      <c r="F99" s="49"/>
      <c r="G99" s="49"/>
      <c r="H99" s="49"/>
      <c r="I99" s="49"/>
      <c r="J99" s="49"/>
      <c r="K99" s="49"/>
      <c r="L99" s="49"/>
      <c r="M99" s="49"/>
      <c r="N99" s="49"/>
      <c r="O99" s="49"/>
      <c r="P99" s="49"/>
      <c r="Q99" s="49"/>
      <c r="R99" s="49"/>
      <c r="S99" s="49"/>
      <c r="T99" s="49"/>
      <c r="U99" s="49"/>
      <c r="V99" s="85"/>
      <c r="W99" s="85"/>
      <c r="X99" s="85"/>
      <c r="Y99" s="85"/>
      <c r="Z99" s="85"/>
      <c r="AA99" s="85"/>
      <c r="AB99" s="85"/>
      <c r="AC99" s="85"/>
      <c r="AD99" s="85"/>
      <c r="AE99" s="85"/>
      <c r="AF99" s="85"/>
      <c r="AG99" s="85"/>
      <c r="AH99" s="85"/>
      <c r="AI99" s="85"/>
      <c r="AJ99" s="85"/>
      <c r="AK99" s="85"/>
      <c r="AL99" s="85"/>
      <c r="AM99" s="85"/>
      <c r="AN99" s="85"/>
    </row>
    <row r="100" spans="1:40" ht="15">
      <c r="A100" s="49"/>
      <c r="B100" s="49"/>
      <c r="C100" s="49"/>
      <c r="D100" s="49"/>
      <c r="E100" s="49"/>
      <c r="F100" s="49"/>
      <c r="G100" s="49"/>
      <c r="H100" s="49"/>
      <c r="I100" s="49"/>
      <c r="J100" s="49"/>
      <c r="K100" s="49"/>
      <c r="L100" s="49"/>
      <c r="M100" s="49"/>
      <c r="N100" s="49"/>
      <c r="O100" s="49"/>
      <c r="P100" s="49"/>
      <c r="Q100" s="49"/>
      <c r="R100" s="49"/>
      <c r="S100" s="49"/>
      <c r="T100" s="49"/>
      <c r="U100" s="49"/>
      <c r="V100" s="85"/>
      <c r="W100" s="85"/>
      <c r="X100" s="85"/>
      <c r="Y100" s="85"/>
      <c r="Z100" s="85"/>
      <c r="AA100" s="85"/>
      <c r="AB100" s="85"/>
      <c r="AC100" s="85"/>
      <c r="AD100" s="85"/>
      <c r="AE100" s="85"/>
      <c r="AF100" s="85"/>
      <c r="AG100" s="85"/>
      <c r="AH100" s="85"/>
      <c r="AI100" s="85"/>
      <c r="AJ100" s="85"/>
      <c r="AK100" s="85"/>
      <c r="AL100" s="85"/>
      <c r="AM100" s="85"/>
      <c r="AN100" s="85"/>
    </row>
    <row r="101" spans="1:21" ht="15">
      <c r="A101" s="49"/>
      <c r="B101" s="49"/>
      <c r="C101" s="49"/>
      <c r="D101" s="49"/>
      <c r="E101" s="49"/>
      <c r="F101" s="49"/>
      <c r="G101" s="49"/>
      <c r="H101" s="49"/>
      <c r="I101" s="49"/>
      <c r="J101" s="49"/>
      <c r="K101" s="49"/>
      <c r="L101" s="49"/>
      <c r="M101" s="49"/>
      <c r="N101" s="49"/>
      <c r="O101" s="49"/>
      <c r="P101" s="49"/>
      <c r="Q101" s="49"/>
      <c r="R101" s="49"/>
      <c r="S101" s="49"/>
      <c r="T101" s="49"/>
      <c r="U101" s="49"/>
    </row>
    <row r="102" spans="1:21" ht="15">
      <c r="A102" s="49"/>
      <c r="B102" s="49"/>
      <c r="C102" s="49"/>
      <c r="D102" s="49"/>
      <c r="E102" s="49"/>
      <c r="F102" s="49"/>
      <c r="G102" s="49"/>
      <c r="H102" s="49"/>
      <c r="I102" s="49"/>
      <c r="J102" s="49"/>
      <c r="K102" s="49"/>
      <c r="L102" s="49"/>
      <c r="M102" s="49"/>
      <c r="N102" s="49"/>
      <c r="O102" s="49"/>
      <c r="P102" s="49"/>
      <c r="Q102" s="49"/>
      <c r="R102" s="49"/>
      <c r="S102" s="49"/>
      <c r="T102" s="49"/>
      <c r="U102" s="49"/>
    </row>
    <row r="103" spans="1:21" ht="15">
      <c r="A103" s="49"/>
      <c r="B103" s="49"/>
      <c r="C103" s="49"/>
      <c r="D103" s="49"/>
      <c r="E103" s="49"/>
      <c r="F103" s="49"/>
      <c r="G103" s="49"/>
      <c r="H103" s="49"/>
      <c r="I103" s="49"/>
      <c r="J103" s="49"/>
      <c r="K103" s="49"/>
      <c r="L103" s="49"/>
      <c r="M103" s="49"/>
      <c r="N103" s="49"/>
      <c r="O103" s="49"/>
      <c r="P103" s="49"/>
      <c r="Q103" s="49"/>
      <c r="R103" s="49"/>
      <c r="S103" s="49"/>
      <c r="T103" s="49"/>
      <c r="U103" s="49"/>
    </row>
    <row r="104" spans="1:21" ht="15">
      <c r="A104" s="49"/>
      <c r="B104" s="49"/>
      <c r="C104" s="49"/>
      <c r="D104" s="49"/>
      <c r="E104" s="49"/>
      <c r="F104" s="49"/>
      <c r="G104" s="49"/>
      <c r="H104" s="49"/>
      <c r="I104" s="49"/>
      <c r="J104" s="49"/>
      <c r="K104" s="49"/>
      <c r="L104" s="49"/>
      <c r="M104" s="49"/>
      <c r="N104" s="49"/>
      <c r="O104" s="49"/>
      <c r="P104" s="49"/>
      <c r="Q104" s="49"/>
      <c r="R104" s="49"/>
      <c r="S104" s="49"/>
      <c r="T104" s="49"/>
      <c r="U104" s="49"/>
    </row>
    <row r="105" spans="1:21" ht="15">
      <c r="A105" s="49"/>
      <c r="B105" s="49"/>
      <c r="C105" s="49"/>
      <c r="D105" s="49"/>
      <c r="E105" s="49"/>
      <c r="F105" s="49"/>
      <c r="G105" s="49"/>
      <c r="H105" s="49"/>
      <c r="I105" s="49"/>
      <c r="J105" s="49"/>
      <c r="K105" s="49"/>
      <c r="L105" s="49"/>
      <c r="M105" s="49"/>
      <c r="N105" s="49"/>
      <c r="O105" s="49"/>
      <c r="P105" s="49"/>
      <c r="Q105" s="49"/>
      <c r="R105" s="49"/>
      <c r="S105" s="49"/>
      <c r="T105" s="49"/>
      <c r="U105" s="49"/>
    </row>
    <row r="106" spans="1:21" ht="15">
      <c r="A106" s="49"/>
      <c r="B106" s="49"/>
      <c r="C106" s="49"/>
      <c r="D106" s="49"/>
      <c r="E106" s="49"/>
      <c r="F106" s="49"/>
      <c r="G106" s="49"/>
      <c r="H106" s="49"/>
      <c r="I106" s="49"/>
      <c r="J106" s="49"/>
      <c r="K106" s="49"/>
      <c r="L106" s="49"/>
      <c r="M106" s="49"/>
      <c r="N106" s="49"/>
      <c r="O106" s="49"/>
      <c r="P106" s="49"/>
      <c r="Q106" s="49"/>
      <c r="R106" s="49"/>
      <c r="S106" s="49"/>
      <c r="T106" s="49"/>
      <c r="U106" s="49"/>
    </row>
    <row r="107" spans="1:21" ht="15">
      <c r="A107" s="49"/>
      <c r="B107" s="49"/>
      <c r="C107" s="49"/>
      <c r="D107" s="49"/>
      <c r="E107" s="49"/>
      <c r="F107" s="49"/>
      <c r="G107" s="49"/>
      <c r="H107" s="49"/>
      <c r="I107" s="49"/>
      <c r="J107" s="49"/>
      <c r="K107" s="49"/>
      <c r="L107" s="49"/>
      <c r="M107" s="49"/>
      <c r="N107" s="49"/>
      <c r="O107" s="49"/>
      <c r="P107" s="49"/>
      <c r="Q107" s="49"/>
      <c r="R107" s="49"/>
      <c r="S107" s="49"/>
      <c r="T107" s="49"/>
      <c r="U107" s="49"/>
    </row>
    <row r="108" spans="1:21" ht="15">
      <c r="A108" s="49"/>
      <c r="B108" s="49"/>
      <c r="C108" s="49"/>
      <c r="D108" s="49"/>
      <c r="E108" s="49"/>
      <c r="F108" s="49"/>
      <c r="G108" s="49"/>
      <c r="H108" s="49"/>
      <c r="I108" s="49"/>
      <c r="J108" s="49"/>
      <c r="K108" s="49"/>
      <c r="L108" s="49"/>
      <c r="M108" s="49"/>
      <c r="N108" s="49"/>
      <c r="O108" s="49"/>
      <c r="P108" s="49"/>
      <c r="Q108" s="49"/>
      <c r="R108" s="49"/>
      <c r="S108" s="49"/>
      <c r="T108" s="49"/>
      <c r="U108" s="49"/>
    </row>
    <row r="109" spans="1:21" ht="15">
      <c r="A109" s="49"/>
      <c r="B109" s="49"/>
      <c r="C109" s="49"/>
      <c r="D109" s="49"/>
      <c r="E109" s="49"/>
      <c r="F109" s="49"/>
      <c r="G109" s="49"/>
      <c r="H109" s="49"/>
      <c r="I109" s="49"/>
      <c r="J109" s="49"/>
      <c r="K109" s="49"/>
      <c r="L109" s="49"/>
      <c r="M109" s="49"/>
      <c r="N109" s="49"/>
      <c r="O109" s="49"/>
      <c r="P109" s="49"/>
      <c r="Q109" s="49"/>
      <c r="R109" s="49"/>
      <c r="S109" s="49"/>
      <c r="T109" s="49"/>
      <c r="U109" s="49"/>
    </row>
    <row r="110" spans="1:21" ht="15">
      <c r="A110" s="49"/>
      <c r="B110" s="49"/>
      <c r="C110" s="49"/>
      <c r="D110" s="49"/>
      <c r="E110" s="49"/>
      <c r="F110" s="49"/>
      <c r="G110" s="49"/>
      <c r="H110" s="49"/>
      <c r="I110" s="49"/>
      <c r="J110" s="49"/>
      <c r="K110" s="49"/>
      <c r="L110" s="49"/>
      <c r="M110" s="49"/>
      <c r="N110" s="49"/>
      <c r="O110" s="49"/>
      <c r="P110" s="49"/>
      <c r="Q110" s="49"/>
      <c r="R110" s="49"/>
      <c r="S110" s="49"/>
      <c r="T110" s="49"/>
      <c r="U110" s="49"/>
    </row>
    <row r="111" spans="1:21" ht="15">
      <c r="A111" s="49"/>
      <c r="B111" s="49"/>
      <c r="C111" s="49"/>
      <c r="D111" s="49"/>
      <c r="E111" s="49"/>
      <c r="F111" s="49"/>
      <c r="G111" s="49"/>
      <c r="H111" s="49"/>
      <c r="I111" s="49"/>
      <c r="J111" s="49"/>
      <c r="K111" s="49"/>
      <c r="L111" s="49"/>
      <c r="M111" s="49"/>
      <c r="N111" s="49"/>
      <c r="O111" s="49"/>
      <c r="P111" s="49"/>
      <c r="Q111" s="49"/>
      <c r="R111" s="49"/>
      <c r="S111" s="49"/>
      <c r="T111" s="49"/>
      <c r="U111" s="49"/>
    </row>
    <row r="112" spans="1:21" ht="15">
      <c r="A112" s="49"/>
      <c r="B112" s="49"/>
      <c r="C112" s="49"/>
      <c r="D112" s="49"/>
      <c r="E112" s="49"/>
      <c r="F112" s="49"/>
      <c r="G112" s="49"/>
      <c r="H112" s="49"/>
      <c r="I112" s="49"/>
      <c r="J112" s="49"/>
      <c r="K112" s="49"/>
      <c r="L112" s="49"/>
      <c r="M112" s="49"/>
      <c r="N112" s="49"/>
      <c r="O112" s="49"/>
      <c r="P112" s="49"/>
      <c r="Q112" s="49"/>
      <c r="R112" s="49"/>
      <c r="S112" s="49"/>
      <c r="T112" s="49"/>
      <c r="U112" s="49"/>
    </row>
    <row r="113" spans="1:21" ht="15">
      <c r="A113" s="49"/>
      <c r="B113" s="49"/>
      <c r="C113" s="49"/>
      <c r="D113" s="49"/>
      <c r="E113" s="49"/>
      <c r="F113" s="49"/>
      <c r="G113" s="49"/>
      <c r="H113" s="49"/>
      <c r="I113" s="49"/>
      <c r="J113" s="49"/>
      <c r="K113" s="49"/>
      <c r="L113" s="49"/>
      <c r="M113" s="49"/>
      <c r="N113" s="49"/>
      <c r="O113" s="49"/>
      <c r="P113" s="49"/>
      <c r="Q113" s="49"/>
      <c r="R113" s="49"/>
      <c r="S113" s="49"/>
      <c r="T113" s="49"/>
      <c r="U113" s="49"/>
    </row>
    <row r="114" spans="1:21" ht="15">
      <c r="A114" s="49"/>
      <c r="B114" s="49"/>
      <c r="C114" s="49"/>
      <c r="D114" s="49"/>
      <c r="E114" s="49"/>
      <c r="F114" s="49"/>
      <c r="G114" s="49"/>
      <c r="H114" s="49"/>
      <c r="I114" s="49"/>
      <c r="J114" s="49"/>
      <c r="K114" s="49"/>
      <c r="L114" s="49"/>
      <c r="M114" s="49"/>
      <c r="N114" s="49"/>
      <c r="O114" s="49"/>
      <c r="P114" s="49"/>
      <c r="Q114" s="49"/>
      <c r="R114" s="49"/>
      <c r="S114" s="49"/>
      <c r="T114" s="49"/>
      <c r="U114" s="49"/>
    </row>
    <row r="115" spans="1:21" ht="15">
      <c r="A115" s="49"/>
      <c r="B115" s="49"/>
      <c r="C115" s="49"/>
      <c r="D115" s="49"/>
      <c r="E115" s="49"/>
      <c r="F115" s="49"/>
      <c r="G115" s="49"/>
      <c r="H115" s="49"/>
      <c r="I115" s="49"/>
      <c r="J115" s="49"/>
      <c r="K115" s="49"/>
      <c r="L115" s="49"/>
      <c r="M115" s="49"/>
      <c r="N115" s="49"/>
      <c r="O115" s="49"/>
      <c r="P115" s="49"/>
      <c r="Q115" s="49"/>
      <c r="R115" s="49"/>
      <c r="S115" s="49"/>
      <c r="T115" s="49"/>
      <c r="U115" s="49"/>
    </row>
    <row r="116" spans="1:21" ht="15">
      <c r="A116" s="49"/>
      <c r="B116" s="49"/>
      <c r="C116" s="49"/>
      <c r="D116" s="49"/>
      <c r="E116" s="49"/>
      <c r="F116" s="49"/>
      <c r="G116" s="49"/>
      <c r="H116" s="49"/>
      <c r="I116" s="49"/>
      <c r="J116" s="49"/>
      <c r="K116" s="49"/>
      <c r="L116" s="49"/>
      <c r="M116" s="49"/>
      <c r="N116" s="49"/>
      <c r="O116" s="49"/>
      <c r="P116" s="49"/>
      <c r="Q116" s="49"/>
      <c r="R116" s="49"/>
      <c r="S116" s="49"/>
      <c r="T116" s="49"/>
      <c r="U116" s="49"/>
    </row>
    <row r="117" spans="1:21" ht="15">
      <c r="A117" s="49"/>
      <c r="B117" s="49"/>
      <c r="C117" s="49"/>
      <c r="D117" s="49"/>
      <c r="E117" s="49"/>
      <c r="F117" s="49"/>
      <c r="G117" s="49"/>
      <c r="H117" s="49"/>
      <c r="I117" s="49"/>
      <c r="J117" s="49"/>
      <c r="K117" s="49"/>
      <c r="L117" s="49"/>
      <c r="M117" s="49"/>
      <c r="N117" s="49"/>
      <c r="O117" s="49"/>
      <c r="P117" s="49"/>
      <c r="Q117" s="49"/>
      <c r="R117" s="49"/>
      <c r="S117" s="49"/>
      <c r="T117" s="49"/>
      <c r="U117" s="49"/>
    </row>
    <row r="118" spans="1:21" ht="15">
      <c r="A118" s="49"/>
      <c r="B118" s="49"/>
      <c r="C118" s="49"/>
      <c r="D118" s="49"/>
      <c r="E118" s="49"/>
      <c r="F118" s="49"/>
      <c r="G118" s="49"/>
      <c r="H118" s="49"/>
      <c r="I118" s="49"/>
      <c r="J118" s="49"/>
      <c r="K118" s="49"/>
      <c r="L118" s="49"/>
      <c r="M118" s="49"/>
      <c r="N118" s="49"/>
      <c r="O118" s="49"/>
      <c r="P118" s="49"/>
      <c r="Q118" s="49"/>
      <c r="R118" s="49"/>
      <c r="S118" s="49"/>
      <c r="T118" s="49"/>
      <c r="U118" s="49"/>
    </row>
    <row r="119" spans="1:21" ht="15">
      <c r="A119" s="49"/>
      <c r="B119" s="49"/>
      <c r="C119" s="49"/>
      <c r="D119" s="49"/>
      <c r="E119" s="49"/>
      <c r="F119" s="49"/>
      <c r="G119" s="49"/>
      <c r="H119" s="49"/>
      <c r="I119" s="49"/>
      <c r="J119" s="49"/>
      <c r="K119" s="49"/>
      <c r="L119" s="49"/>
      <c r="M119" s="49"/>
      <c r="N119" s="49"/>
      <c r="O119" s="49"/>
      <c r="P119" s="49"/>
      <c r="Q119" s="49"/>
      <c r="R119" s="49"/>
      <c r="S119" s="49"/>
      <c r="T119" s="49"/>
      <c r="U119" s="49"/>
    </row>
    <row r="120" spans="1:21" ht="15">
      <c r="A120" s="49"/>
      <c r="B120" s="49"/>
      <c r="C120" s="49"/>
      <c r="D120" s="49"/>
      <c r="E120" s="49"/>
      <c r="F120" s="49"/>
      <c r="G120" s="49"/>
      <c r="H120" s="49"/>
      <c r="I120" s="49"/>
      <c r="J120" s="49"/>
      <c r="K120" s="49"/>
      <c r="L120" s="49"/>
      <c r="M120" s="49"/>
      <c r="N120" s="49"/>
      <c r="O120" s="49"/>
      <c r="P120" s="49"/>
      <c r="Q120" s="49"/>
      <c r="R120" s="49"/>
      <c r="S120" s="49"/>
      <c r="T120" s="49"/>
      <c r="U120" s="49"/>
    </row>
    <row r="121" spans="1:21" ht="15">
      <c r="A121" s="49"/>
      <c r="B121" s="49"/>
      <c r="C121" s="49"/>
      <c r="D121" s="49"/>
      <c r="E121" s="49"/>
      <c r="F121" s="49"/>
      <c r="G121" s="49"/>
      <c r="H121" s="49"/>
      <c r="I121" s="49"/>
      <c r="J121" s="49"/>
      <c r="K121" s="49"/>
      <c r="L121" s="49"/>
      <c r="M121" s="49"/>
      <c r="N121" s="49"/>
      <c r="O121" s="49"/>
      <c r="P121" s="49"/>
      <c r="Q121" s="49"/>
      <c r="R121" s="49"/>
      <c r="S121" s="49"/>
      <c r="T121" s="49"/>
      <c r="U121" s="49"/>
    </row>
    <row r="122" spans="1:21" ht="15">
      <c r="A122" s="49"/>
      <c r="B122" s="49"/>
      <c r="C122" s="49"/>
      <c r="D122" s="49"/>
      <c r="E122" s="49"/>
      <c r="F122" s="49"/>
      <c r="G122" s="49"/>
      <c r="H122" s="49"/>
      <c r="I122" s="49"/>
      <c r="J122" s="49"/>
      <c r="K122" s="49"/>
      <c r="L122" s="49"/>
      <c r="M122" s="49"/>
      <c r="N122" s="49"/>
      <c r="O122" s="49"/>
      <c r="P122" s="49"/>
      <c r="Q122" s="49"/>
      <c r="R122" s="49"/>
      <c r="S122" s="49"/>
      <c r="T122" s="49"/>
      <c r="U122" s="49"/>
    </row>
    <row r="123" spans="1:21" ht="15">
      <c r="A123" s="49"/>
      <c r="B123" s="49"/>
      <c r="C123" s="49"/>
      <c r="D123" s="49"/>
      <c r="E123" s="49"/>
      <c r="F123" s="49"/>
      <c r="G123" s="49"/>
      <c r="H123" s="49"/>
      <c r="I123" s="49"/>
      <c r="J123" s="49"/>
      <c r="K123" s="49"/>
      <c r="L123" s="49"/>
      <c r="M123" s="49"/>
      <c r="N123" s="49"/>
      <c r="O123" s="49"/>
      <c r="P123" s="49"/>
      <c r="Q123" s="49"/>
      <c r="R123" s="49"/>
      <c r="S123" s="49"/>
      <c r="T123" s="49"/>
      <c r="U123" s="49"/>
    </row>
    <row r="124" spans="1:21" ht="15">
      <c r="A124" s="49"/>
      <c r="B124" s="49"/>
      <c r="C124" s="49"/>
      <c r="D124" s="49"/>
      <c r="E124" s="49"/>
      <c r="F124" s="49"/>
      <c r="G124" s="49"/>
      <c r="H124" s="49"/>
      <c r="I124" s="49"/>
      <c r="J124" s="49"/>
      <c r="K124" s="49"/>
      <c r="L124" s="49"/>
      <c r="M124" s="49"/>
      <c r="N124" s="49"/>
      <c r="O124" s="49"/>
      <c r="P124" s="49"/>
      <c r="Q124" s="49"/>
      <c r="R124" s="49"/>
      <c r="S124" s="49"/>
      <c r="T124" s="49"/>
      <c r="U124" s="49"/>
    </row>
    <row r="125" spans="1:21" ht="15">
      <c r="A125" s="49"/>
      <c r="B125" s="49"/>
      <c r="C125" s="49"/>
      <c r="D125" s="49"/>
      <c r="E125" s="49"/>
      <c r="F125" s="49"/>
      <c r="G125" s="49"/>
      <c r="H125" s="49"/>
      <c r="I125" s="49"/>
      <c r="J125" s="49"/>
      <c r="K125" s="49"/>
      <c r="L125" s="49"/>
      <c r="M125" s="49"/>
      <c r="N125" s="49"/>
      <c r="O125" s="49"/>
      <c r="P125" s="49"/>
      <c r="Q125" s="49"/>
      <c r="R125" s="49"/>
      <c r="S125" s="49"/>
      <c r="T125" s="49"/>
      <c r="U125" s="49"/>
    </row>
    <row r="126" spans="1:21" ht="15">
      <c r="A126" s="49"/>
      <c r="B126" s="49"/>
      <c r="C126" s="49"/>
      <c r="D126" s="49"/>
      <c r="E126" s="49"/>
      <c r="F126" s="49"/>
      <c r="G126" s="49"/>
      <c r="H126" s="49"/>
      <c r="I126" s="49"/>
      <c r="J126" s="49"/>
      <c r="K126" s="49"/>
      <c r="L126" s="49"/>
      <c r="M126" s="49"/>
      <c r="N126" s="49"/>
      <c r="O126" s="49"/>
      <c r="P126" s="49"/>
      <c r="Q126" s="49"/>
      <c r="R126" s="49"/>
      <c r="S126" s="49"/>
      <c r="T126" s="49"/>
      <c r="U126" s="49"/>
    </row>
    <row r="127" spans="1:21" ht="15">
      <c r="A127" s="49"/>
      <c r="B127" s="49"/>
      <c r="C127" s="49"/>
      <c r="D127" s="49"/>
      <c r="E127" s="49"/>
      <c r="F127" s="49"/>
      <c r="G127" s="49"/>
      <c r="H127" s="49"/>
      <c r="I127" s="49"/>
      <c r="J127" s="49"/>
      <c r="K127" s="49"/>
      <c r="L127" s="49"/>
      <c r="M127" s="49"/>
      <c r="N127" s="49"/>
      <c r="O127" s="49"/>
      <c r="P127" s="49"/>
      <c r="Q127" s="49"/>
      <c r="R127" s="49"/>
      <c r="S127" s="49"/>
      <c r="T127" s="49"/>
      <c r="U127" s="49"/>
    </row>
    <row r="128" spans="1:21" ht="15">
      <c r="A128" s="49"/>
      <c r="B128" s="49"/>
      <c r="C128" s="49"/>
      <c r="D128" s="49"/>
      <c r="E128" s="49"/>
      <c r="F128" s="49"/>
      <c r="G128" s="49"/>
      <c r="H128" s="49"/>
      <c r="I128" s="49"/>
      <c r="J128" s="49"/>
      <c r="K128" s="49"/>
      <c r="L128" s="49"/>
      <c r="M128" s="49"/>
      <c r="N128" s="49"/>
      <c r="O128" s="49"/>
      <c r="P128" s="49"/>
      <c r="Q128" s="49"/>
      <c r="R128" s="49"/>
      <c r="S128" s="49"/>
      <c r="T128" s="49"/>
      <c r="U128" s="49"/>
    </row>
    <row r="129" spans="1:21" ht="15">
      <c r="A129" s="49"/>
      <c r="B129" s="49"/>
      <c r="C129" s="49"/>
      <c r="D129" s="49"/>
      <c r="E129" s="49"/>
      <c r="F129" s="49"/>
      <c r="G129" s="49"/>
      <c r="H129" s="49"/>
      <c r="I129" s="49"/>
      <c r="J129" s="49"/>
      <c r="K129" s="49"/>
      <c r="L129" s="49"/>
      <c r="M129" s="49"/>
      <c r="N129" s="49"/>
      <c r="O129" s="49"/>
      <c r="P129" s="49"/>
      <c r="Q129" s="49"/>
      <c r="R129" s="49"/>
      <c r="S129" s="49"/>
      <c r="T129" s="49"/>
      <c r="U129" s="49"/>
    </row>
    <row r="130" spans="1:21" ht="15">
      <c r="A130" s="49"/>
      <c r="B130" s="49"/>
      <c r="C130" s="49"/>
      <c r="D130" s="49"/>
      <c r="E130" s="49"/>
      <c r="F130" s="49"/>
      <c r="G130" s="49"/>
      <c r="H130" s="49"/>
      <c r="I130" s="49"/>
      <c r="J130" s="49"/>
      <c r="K130" s="49"/>
      <c r="L130" s="49"/>
      <c r="M130" s="49"/>
      <c r="N130" s="49"/>
      <c r="O130" s="49"/>
      <c r="P130" s="49"/>
      <c r="Q130" s="49"/>
      <c r="R130" s="49"/>
      <c r="S130" s="49"/>
      <c r="T130" s="49"/>
      <c r="U130" s="49"/>
    </row>
    <row r="131" spans="1:21" ht="15">
      <c r="A131" s="49"/>
      <c r="B131" s="49"/>
      <c r="C131" s="49"/>
      <c r="D131" s="49"/>
      <c r="E131" s="49"/>
      <c r="F131" s="49"/>
      <c r="G131" s="49"/>
      <c r="H131" s="49"/>
      <c r="I131" s="49"/>
      <c r="J131" s="49"/>
      <c r="K131" s="49"/>
      <c r="L131" s="49"/>
      <c r="M131" s="49"/>
      <c r="N131" s="49"/>
      <c r="O131" s="49"/>
      <c r="P131" s="49"/>
      <c r="Q131" s="49"/>
      <c r="R131" s="49"/>
      <c r="S131" s="49"/>
      <c r="T131" s="49"/>
      <c r="U131" s="49"/>
    </row>
    <row r="132" spans="1:21" ht="15">
      <c r="A132" s="49"/>
      <c r="B132" s="49"/>
      <c r="C132" s="49"/>
      <c r="D132" s="49"/>
      <c r="E132" s="49"/>
      <c r="F132" s="49"/>
      <c r="G132" s="49"/>
      <c r="H132" s="49"/>
      <c r="I132" s="49"/>
      <c r="J132" s="49"/>
      <c r="K132" s="49"/>
      <c r="L132" s="49"/>
      <c r="M132" s="49"/>
      <c r="N132" s="49"/>
      <c r="O132" s="49"/>
      <c r="P132" s="49"/>
      <c r="Q132" s="49"/>
      <c r="R132" s="49"/>
      <c r="S132" s="49"/>
      <c r="T132" s="49"/>
      <c r="U132" s="49"/>
    </row>
    <row r="133" spans="1:21" ht="15">
      <c r="A133" s="49"/>
      <c r="B133" s="49"/>
      <c r="C133" s="49"/>
      <c r="D133" s="49"/>
      <c r="E133" s="49"/>
      <c r="F133" s="49"/>
      <c r="G133" s="49"/>
      <c r="H133" s="49"/>
      <c r="I133" s="49"/>
      <c r="J133" s="49"/>
      <c r="K133" s="49"/>
      <c r="L133" s="49"/>
      <c r="M133" s="49"/>
      <c r="N133" s="49"/>
      <c r="O133" s="49"/>
      <c r="P133" s="49"/>
      <c r="Q133" s="49"/>
      <c r="R133" s="49"/>
      <c r="S133" s="49"/>
      <c r="T133" s="49"/>
      <c r="U133" s="49"/>
    </row>
    <row r="134" spans="1:21" ht="15">
      <c r="A134" s="49"/>
      <c r="B134" s="49"/>
      <c r="C134" s="49"/>
      <c r="D134" s="49"/>
      <c r="E134" s="49"/>
      <c r="F134" s="49"/>
      <c r="G134" s="49"/>
      <c r="H134" s="49"/>
      <c r="I134" s="49"/>
      <c r="J134" s="49"/>
      <c r="K134" s="49"/>
      <c r="L134" s="49"/>
      <c r="M134" s="49"/>
      <c r="N134" s="49"/>
      <c r="O134" s="49"/>
      <c r="P134" s="49"/>
      <c r="Q134" s="49"/>
      <c r="R134" s="49"/>
      <c r="S134" s="49"/>
      <c r="T134" s="49"/>
      <c r="U134" s="49"/>
    </row>
    <row r="135" spans="1:21" ht="15">
      <c r="A135" s="49"/>
      <c r="B135" s="49"/>
      <c r="C135" s="49"/>
      <c r="D135" s="49"/>
      <c r="E135" s="49"/>
      <c r="F135" s="49"/>
      <c r="G135" s="49"/>
      <c r="H135" s="49"/>
      <c r="I135" s="49"/>
      <c r="J135" s="49"/>
      <c r="K135" s="49"/>
      <c r="L135" s="49"/>
      <c r="M135" s="49"/>
      <c r="N135" s="49"/>
      <c r="O135" s="49"/>
      <c r="P135" s="49"/>
      <c r="Q135" s="49"/>
      <c r="R135" s="49"/>
      <c r="S135" s="49"/>
      <c r="T135" s="49"/>
      <c r="U135" s="49"/>
    </row>
    <row r="136" spans="1:21" ht="15">
      <c r="A136" s="49"/>
      <c r="B136" s="49"/>
      <c r="C136" s="49"/>
      <c r="D136" s="49"/>
      <c r="E136" s="49"/>
      <c r="F136" s="49"/>
      <c r="G136" s="49"/>
      <c r="H136" s="49"/>
      <c r="I136" s="49"/>
      <c r="J136" s="49"/>
      <c r="K136" s="49"/>
      <c r="L136" s="49"/>
      <c r="M136" s="49"/>
      <c r="N136" s="49"/>
      <c r="O136" s="49"/>
      <c r="P136" s="49"/>
      <c r="Q136" s="49"/>
      <c r="R136" s="49"/>
      <c r="S136" s="49"/>
      <c r="T136" s="49"/>
      <c r="U136" s="49"/>
    </row>
    <row r="137" spans="1:21" ht="15">
      <c r="A137" s="49"/>
      <c r="B137" s="49"/>
      <c r="C137" s="49"/>
      <c r="D137" s="49"/>
      <c r="E137" s="49"/>
      <c r="F137" s="49"/>
      <c r="G137" s="49"/>
      <c r="H137" s="49"/>
      <c r="I137" s="49"/>
      <c r="J137" s="49"/>
      <c r="K137" s="49"/>
      <c r="L137" s="49"/>
      <c r="M137" s="49"/>
      <c r="N137" s="49"/>
      <c r="O137" s="49"/>
      <c r="P137" s="49"/>
      <c r="Q137" s="49"/>
      <c r="R137" s="49"/>
      <c r="S137" s="49"/>
      <c r="T137" s="49"/>
      <c r="U137" s="49"/>
    </row>
    <row r="138" spans="1:21" ht="15">
      <c r="A138" s="49"/>
      <c r="B138" s="49"/>
      <c r="C138" s="49"/>
      <c r="D138" s="49"/>
      <c r="E138" s="49"/>
      <c r="F138" s="49"/>
      <c r="G138" s="49"/>
      <c r="H138" s="49"/>
      <c r="I138" s="49"/>
      <c r="J138" s="49"/>
      <c r="K138" s="49"/>
      <c r="L138" s="49"/>
      <c r="M138" s="49"/>
      <c r="N138" s="49"/>
      <c r="O138" s="49"/>
      <c r="P138" s="49"/>
      <c r="Q138" s="49"/>
      <c r="R138" s="49"/>
      <c r="S138" s="49"/>
      <c r="T138" s="49"/>
      <c r="U138" s="49"/>
    </row>
    <row r="139" spans="1:21" ht="15">
      <c r="A139" s="49"/>
      <c r="B139" s="49"/>
      <c r="C139" s="49"/>
      <c r="D139" s="49"/>
      <c r="E139" s="49"/>
      <c r="F139" s="49"/>
      <c r="G139" s="49"/>
      <c r="H139" s="49"/>
      <c r="I139" s="49"/>
      <c r="J139" s="49"/>
      <c r="K139" s="49"/>
      <c r="L139" s="49"/>
      <c r="M139" s="49"/>
      <c r="N139" s="49"/>
      <c r="O139" s="49"/>
      <c r="P139" s="49"/>
      <c r="Q139" s="49"/>
      <c r="R139" s="49"/>
      <c r="S139" s="49"/>
      <c r="T139" s="49"/>
      <c r="U139" s="49"/>
    </row>
    <row r="140" spans="1:21" ht="15">
      <c r="A140" s="49"/>
      <c r="B140" s="49"/>
      <c r="C140" s="49"/>
      <c r="D140" s="49"/>
      <c r="E140" s="49"/>
      <c r="F140" s="49"/>
      <c r="G140" s="49"/>
      <c r="H140" s="49"/>
      <c r="I140" s="49"/>
      <c r="J140" s="49"/>
      <c r="K140" s="49"/>
      <c r="L140" s="49"/>
      <c r="M140" s="49"/>
      <c r="N140" s="49"/>
      <c r="O140" s="49"/>
      <c r="P140" s="49"/>
      <c r="Q140" s="49"/>
      <c r="R140" s="49"/>
      <c r="S140" s="49"/>
      <c r="T140" s="49"/>
      <c r="U140" s="49"/>
    </row>
    <row r="141" spans="1:21" ht="15">
      <c r="A141" s="49"/>
      <c r="B141" s="49"/>
      <c r="C141" s="49"/>
      <c r="D141" s="49"/>
      <c r="E141" s="49"/>
      <c r="F141" s="49"/>
      <c r="G141" s="49"/>
      <c r="H141" s="49"/>
      <c r="I141" s="49"/>
      <c r="J141" s="49"/>
      <c r="K141" s="49"/>
      <c r="L141" s="49"/>
      <c r="M141" s="49"/>
      <c r="N141" s="49"/>
      <c r="O141" s="49"/>
      <c r="P141" s="49"/>
      <c r="Q141" s="49"/>
      <c r="R141" s="49"/>
      <c r="S141" s="49"/>
      <c r="T141" s="49"/>
      <c r="U141" s="49"/>
    </row>
    <row r="142" spans="1:21" ht="15">
      <c r="A142" s="49"/>
      <c r="B142" s="49"/>
      <c r="C142" s="49"/>
      <c r="D142" s="49"/>
      <c r="E142" s="49"/>
      <c r="F142" s="49"/>
      <c r="G142" s="49"/>
      <c r="H142" s="49"/>
      <c r="I142" s="49"/>
      <c r="J142" s="49"/>
      <c r="K142" s="49"/>
      <c r="L142" s="49"/>
      <c r="M142" s="49"/>
      <c r="N142" s="49"/>
      <c r="O142" s="49"/>
      <c r="P142" s="49"/>
      <c r="Q142" s="49"/>
      <c r="R142" s="49"/>
      <c r="S142" s="49"/>
      <c r="T142" s="49"/>
      <c r="U142" s="49"/>
    </row>
    <row r="143" spans="1:21" ht="15">
      <c r="A143" s="49"/>
      <c r="B143" s="49"/>
      <c r="C143" s="49"/>
      <c r="D143" s="49"/>
      <c r="E143" s="49"/>
      <c r="F143" s="49"/>
      <c r="G143" s="49"/>
      <c r="H143" s="49"/>
      <c r="I143" s="49"/>
      <c r="J143" s="49"/>
      <c r="K143" s="49"/>
      <c r="L143" s="49"/>
      <c r="M143" s="49"/>
      <c r="N143" s="49"/>
      <c r="O143" s="49"/>
      <c r="P143" s="49"/>
      <c r="Q143" s="49"/>
      <c r="R143" s="49"/>
      <c r="S143" s="49"/>
      <c r="T143" s="49"/>
      <c r="U143" s="49"/>
    </row>
    <row r="144" spans="1:21" ht="15">
      <c r="A144" s="49"/>
      <c r="B144" s="49"/>
      <c r="C144" s="49"/>
      <c r="D144" s="49"/>
      <c r="E144" s="49"/>
      <c r="F144" s="49"/>
      <c r="G144" s="49"/>
      <c r="H144" s="49"/>
      <c r="I144" s="49"/>
      <c r="J144" s="49"/>
      <c r="K144" s="49"/>
      <c r="L144" s="49"/>
      <c r="M144" s="49"/>
      <c r="N144" s="49"/>
      <c r="O144" s="49"/>
      <c r="P144" s="49"/>
      <c r="Q144" s="49"/>
      <c r="R144" s="49"/>
      <c r="S144" s="49"/>
      <c r="T144" s="49"/>
      <c r="U144" s="49"/>
    </row>
    <row r="145" spans="1:21" ht="15">
      <c r="A145" s="49"/>
      <c r="B145" s="49"/>
      <c r="C145" s="49"/>
      <c r="D145" s="49"/>
      <c r="E145" s="49"/>
      <c r="F145" s="49"/>
      <c r="G145" s="49"/>
      <c r="H145" s="49"/>
      <c r="I145" s="49"/>
      <c r="J145" s="49"/>
      <c r="K145" s="49"/>
      <c r="L145" s="49"/>
      <c r="M145" s="49"/>
      <c r="N145" s="49"/>
      <c r="O145" s="49"/>
      <c r="P145" s="49"/>
      <c r="Q145" s="49"/>
      <c r="R145" s="49"/>
      <c r="S145" s="49"/>
      <c r="T145" s="49"/>
      <c r="U145" s="49"/>
    </row>
    <row r="146" spans="1:21" ht="15">
      <c r="A146" s="49"/>
      <c r="B146" s="49"/>
      <c r="C146" s="49"/>
      <c r="D146" s="49"/>
      <c r="E146" s="49"/>
      <c r="F146" s="49"/>
      <c r="G146" s="49"/>
      <c r="H146" s="49"/>
      <c r="I146" s="49"/>
      <c r="J146" s="49"/>
      <c r="K146" s="49"/>
      <c r="L146" s="49"/>
      <c r="M146" s="49"/>
      <c r="N146" s="49"/>
      <c r="O146" s="49"/>
      <c r="P146" s="49"/>
      <c r="Q146" s="49"/>
      <c r="R146" s="49"/>
      <c r="S146" s="49"/>
      <c r="T146" s="49"/>
      <c r="U146" s="49"/>
    </row>
    <row r="147" spans="1:21" ht="15">
      <c r="A147" s="49"/>
      <c r="B147" s="49"/>
      <c r="C147" s="49"/>
      <c r="D147" s="49"/>
      <c r="E147" s="49"/>
      <c r="F147" s="49"/>
      <c r="G147" s="49"/>
      <c r="H147" s="49"/>
      <c r="I147" s="49"/>
      <c r="J147" s="49"/>
      <c r="K147" s="49"/>
      <c r="L147" s="49"/>
      <c r="M147" s="49"/>
      <c r="N147" s="49"/>
      <c r="O147" s="49"/>
      <c r="P147" s="49"/>
      <c r="Q147" s="49"/>
      <c r="R147" s="49"/>
      <c r="S147" s="49"/>
      <c r="T147" s="49"/>
      <c r="U147" s="49"/>
    </row>
    <row r="148" spans="1:21" ht="15">
      <c r="A148" s="49"/>
      <c r="B148" s="49"/>
      <c r="C148" s="49"/>
      <c r="D148" s="49"/>
      <c r="E148" s="49"/>
      <c r="F148" s="49"/>
      <c r="G148" s="49"/>
      <c r="H148" s="49"/>
      <c r="I148" s="49"/>
      <c r="J148" s="49"/>
      <c r="K148" s="49"/>
      <c r="L148" s="49"/>
      <c r="M148" s="49"/>
      <c r="N148" s="49"/>
      <c r="O148" s="49"/>
      <c r="P148" s="49"/>
      <c r="Q148" s="49"/>
      <c r="R148" s="49"/>
      <c r="S148" s="49"/>
      <c r="T148" s="49"/>
      <c r="U148" s="49"/>
    </row>
    <row r="149" spans="1:21" ht="15">
      <c r="A149" s="49"/>
      <c r="B149" s="49"/>
      <c r="C149" s="49"/>
      <c r="D149" s="49"/>
      <c r="E149" s="49"/>
      <c r="F149" s="49"/>
      <c r="G149" s="49"/>
      <c r="H149" s="49"/>
      <c r="I149" s="49"/>
      <c r="J149" s="49"/>
      <c r="K149" s="49"/>
      <c r="L149" s="49"/>
      <c r="M149" s="49"/>
      <c r="N149" s="49"/>
      <c r="O149" s="49"/>
      <c r="P149" s="49"/>
      <c r="Q149" s="49"/>
      <c r="R149" s="49"/>
      <c r="S149" s="49"/>
      <c r="T149" s="49"/>
      <c r="U149" s="49"/>
    </row>
    <row r="150" spans="1:21" ht="15">
      <c r="A150" s="49"/>
      <c r="B150" s="49"/>
      <c r="C150" s="49"/>
      <c r="D150" s="49"/>
      <c r="E150" s="49"/>
      <c r="F150" s="49"/>
      <c r="G150" s="49"/>
      <c r="H150" s="49"/>
      <c r="I150" s="49"/>
      <c r="J150" s="49"/>
      <c r="K150" s="49"/>
      <c r="L150" s="49"/>
      <c r="M150" s="49"/>
      <c r="N150" s="49"/>
      <c r="O150" s="49"/>
      <c r="P150" s="49"/>
      <c r="Q150" s="49"/>
      <c r="R150" s="49"/>
      <c r="S150" s="49"/>
      <c r="T150" s="49"/>
      <c r="U150" s="49"/>
    </row>
    <row r="151" spans="1:21" ht="15">
      <c r="A151" s="49"/>
      <c r="B151" s="49"/>
      <c r="C151" s="49"/>
      <c r="D151" s="49"/>
      <c r="E151" s="49"/>
      <c r="F151" s="49"/>
      <c r="G151" s="49"/>
      <c r="H151" s="49"/>
      <c r="I151" s="49"/>
      <c r="J151" s="49"/>
      <c r="K151" s="49"/>
      <c r="L151" s="49"/>
      <c r="M151" s="49"/>
      <c r="N151" s="49"/>
      <c r="O151" s="49"/>
      <c r="P151" s="49"/>
      <c r="Q151" s="49"/>
      <c r="R151" s="49"/>
      <c r="S151" s="49"/>
      <c r="T151" s="49"/>
      <c r="U151" s="49"/>
    </row>
    <row r="152" spans="1:21" ht="15">
      <c r="A152" s="49"/>
      <c r="B152" s="49"/>
      <c r="C152" s="49"/>
      <c r="D152" s="49"/>
      <c r="E152" s="49"/>
      <c r="F152" s="49"/>
      <c r="G152" s="49"/>
      <c r="H152" s="49"/>
      <c r="I152" s="49"/>
      <c r="J152" s="49"/>
      <c r="K152" s="49"/>
      <c r="L152" s="49"/>
      <c r="M152" s="49"/>
      <c r="N152" s="49"/>
      <c r="O152" s="49"/>
      <c r="P152" s="49"/>
      <c r="Q152" s="49"/>
      <c r="R152" s="49"/>
      <c r="S152" s="49"/>
      <c r="T152" s="49"/>
      <c r="U152" s="49"/>
    </row>
    <row r="153" spans="1:21" ht="15">
      <c r="A153" s="49"/>
      <c r="B153" s="49"/>
      <c r="C153" s="49"/>
      <c r="D153" s="49"/>
      <c r="E153" s="49"/>
      <c r="F153" s="49"/>
      <c r="G153" s="49"/>
      <c r="H153" s="49"/>
      <c r="I153" s="49"/>
      <c r="J153" s="49"/>
      <c r="K153" s="49"/>
      <c r="L153" s="49"/>
      <c r="M153" s="49"/>
      <c r="N153" s="49"/>
      <c r="O153" s="49"/>
      <c r="P153" s="49"/>
      <c r="Q153" s="49"/>
      <c r="R153" s="49"/>
      <c r="S153" s="49"/>
      <c r="T153" s="49"/>
      <c r="U153" s="49"/>
    </row>
    <row r="154" spans="1:21" ht="15">
      <c r="A154" s="49"/>
      <c r="B154" s="49"/>
      <c r="C154" s="49"/>
      <c r="D154" s="49"/>
      <c r="E154" s="49"/>
      <c r="F154" s="49"/>
      <c r="G154" s="49"/>
      <c r="H154" s="49"/>
      <c r="I154" s="49"/>
      <c r="J154" s="49"/>
      <c r="K154" s="49"/>
      <c r="L154" s="49"/>
      <c r="M154" s="49"/>
      <c r="N154" s="49"/>
      <c r="O154" s="49"/>
      <c r="P154" s="49"/>
      <c r="Q154" s="49"/>
      <c r="R154" s="49"/>
      <c r="S154" s="49"/>
      <c r="T154" s="49"/>
      <c r="U154" s="49"/>
    </row>
    <row r="155" spans="1:21" ht="15">
      <c r="A155" s="49"/>
      <c r="B155" s="49"/>
      <c r="C155" s="49"/>
      <c r="D155" s="49"/>
      <c r="E155" s="49"/>
      <c r="F155" s="49"/>
      <c r="G155" s="49"/>
      <c r="H155" s="49"/>
      <c r="I155" s="49"/>
      <c r="J155" s="49"/>
      <c r="K155" s="49"/>
      <c r="L155" s="49"/>
      <c r="M155" s="49"/>
      <c r="N155" s="49"/>
      <c r="O155" s="49"/>
      <c r="P155" s="49"/>
      <c r="Q155" s="49"/>
      <c r="R155" s="49"/>
      <c r="S155" s="49"/>
      <c r="T155" s="49"/>
      <c r="U155" s="49"/>
    </row>
    <row r="156" spans="1:21" ht="15">
      <c r="A156" s="49"/>
      <c r="B156" s="49"/>
      <c r="C156" s="49"/>
      <c r="D156" s="49"/>
      <c r="E156" s="49"/>
      <c r="F156" s="49"/>
      <c r="G156" s="49"/>
      <c r="H156" s="49"/>
      <c r="I156" s="49"/>
      <c r="J156" s="49"/>
      <c r="K156" s="49"/>
      <c r="L156" s="49"/>
      <c r="M156" s="49"/>
      <c r="N156" s="49"/>
      <c r="O156" s="49"/>
      <c r="P156" s="49"/>
      <c r="Q156" s="49"/>
      <c r="R156" s="49"/>
      <c r="S156" s="49"/>
      <c r="T156" s="49"/>
      <c r="U156" s="49"/>
    </row>
    <row r="157" spans="1:21" ht="15">
      <c r="A157" s="49"/>
      <c r="B157" s="49"/>
      <c r="C157" s="49"/>
      <c r="D157" s="49"/>
      <c r="E157" s="49"/>
      <c r="F157" s="49"/>
      <c r="G157" s="49"/>
      <c r="H157" s="49"/>
      <c r="I157" s="49"/>
      <c r="J157" s="49"/>
      <c r="K157" s="49"/>
      <c r="L157" s="49"/>
      <c r="M157" s="49"/>
      <c r="N157" s="49"/>
      <c r="O157" s="49"/>
      <c r="P157" s="49"/>
      <c r="Q157" s="49"/>
      <c r="R157" s="49"/>
      <c r="S157" s="49"/>
      <c r="T157" s="49"/>
      <c r="U157" s="49"/>
    </row>
    <row r="158" spans="1:21" ht="15">
      <c r="A158" s="49"/>
      <c r="B158" s="49"/>
      <c r="C158" s="49"/>
      <c r="D158" s="49"/>
      <c r="E158" s="49"/>
      <c r="F158" s="49"/>
      <c r="G158" s="49"/>
      <c r="H158" s="49"/>
      <c r="I158" s="49"/>
      <c r="J158" s="49"/>
      <c r="K158" s="49"/>
      <c r="L158" s="49"/>
      <c r="M158" s="49"/>
      <c r="N158" s="49"/>
      <c r="O158" s="49"/>
      <c r="P158" s="49"/>
      <c r="Q158" s="49"/>
      <c r="R158" s="49"/>
      <c r="S158" s="49"/>
      <c r="T158" s="49"/>
      <c r="U158" s="49"/>
    </row>
    <row r="159" spans="1:21" ht="15">
      <c r="A159" s="49"/>
      <c r="B159" s="49"/>
      <c r="C159" s="49"/>
      <c r="D159" s="49"/>
      <c r="E159" s="49"/>
      <c r="F159" s="49"/>
      <c r="G159" s="49"/>
      <c r="H159" s="49"/>
      <c r="I159" s="49"/>
      <c r="J159" s="49"/>
      <c r="K159" s="49"/>
      <c r="L159" s="49"/>
      <c r="M159" s="49"/>
      <c r="N159" s="49"/>
      <c r="O159" s="49"/>
      <c r="P159" s="49"/>
      <c r="Q159" s="49"/>
      <c r="R159" s="49"/>
      <c r="S159" s="49"/>
      <c r="T159" s="49"/>
      <c r="U159" s="49"/>
    </row>
    <row r="160" spans="1:21" ht="15">
      <c r="A160" s="49"/>
      <c r="B160" s="49"/>
      <c r="C160" s="49"/>
      <c r="D160" s="49"/>
      <c r="E160" s="49"/>
      <c r="F160" s="49"/>
      <c r="G160" s="49"/>
      <c r="H160" s="49"/>
      <c r="I160" s="49"/>
      <c r="J160" s="49"/>
      <c r="K160" s="49"/>
      <c r="L160" s="49"/>
      <c r="M160" s="49"/>
      <c r="N160" s="49"/>
      <c r="O160" s="49"/>
      <c r="P160" s="49"/>
      <c r="Q160" s="49"/>
      <c r="R160" s="49"/>
      <c r="S160" s="49"/>
      <c r="T160" s="49"/>
      <c r="U160" s="49"/>
    </row>
    <row r="161" spans="1:21" ht="15">
      <c r="A161" s="49"/>
      <c r="B161" s="49"/>
      <c r="C161" s="49"/>
      <c r="D161" s="49"/>
      <c r="E161" s="49"/>
      <c r="F161" s="49"/>
      <c r="G161" s="49"/>
      <c r="H161" s="49"/>
      <c r="I161" s="49"/>
      <c r="J161" s="49"/>
      <c r="K161" s="49"/>
      <c r="L161" s="49"/>
      <c r="M161" s="49"/>
      <c r="N161" s="49"/>
      <c r="O161" s="49"/>
      <c r="P161" s="49"/>
      <c r="Q161" s="49"/>
      <c r="R161" s="49"/>
      <c r="S161" s="49"/>
      <c r="T161" s="49"/>
      <c r="U161" s="49"/>
    </row>
    <row r="162" spans="1:21" ht="15">
      <c r="A162" s="49"/>
      <c r="B162" s="49"/>
      <c r="C162" s="49"/>
      <c r="D162" s="49"/>
      <c r="E162" s="49"/>
      <c r="F162" s="49"/>
      <c r="G162" s="49"/>
      <c r="H162" s="49"/>
      <c r="I162" s="49"/>
      <c r="J162" s="49"/>
      <c r="K162" s="49"/>
      <c r="L162" s="49"/>
      <c r="M162" s="49"/>
      <c r="N162" s="49"/>
      <c r="O162" s="49"/>
      <c r="P162" s="49"/>
      <c r="Q162" s="49"/>
      <c r="R162" s="49"/>
      <c r="S162" s="49"/>
      <c r="T162" s="49"/>
      <c r="U162" s="49"/>
    </row>
    <row r="163" spans="1:21" ht="15">
      <c r="A163" s="49"/>
      <c r="B163" s="49"/>
      <c r="C163" s="49"/>
      <c r="D163" s="49"/>
      <c r="E163" s="49"/>
      <c r="F163" s="49"/>
      <c r="G163" s="49"/>
      <c r="H163" s="49"/>
      <c r="I163" s="49"/>
      <c r="J163" s="49"/>
      <c r="K163" s="49"/>
      <c r="L163" s="49"/>
      <c r="M163" s="49"/>
      <c r="N163" s="49"/>
      <c r="O163" s="49"/>
      <c r="P163" s="49"/>
      <c r="Q163" s="49"/>
      <c r="R163" s="49"/>
      <c r="S163" s="49"/>
      <c r="T163" s="49"/>
      <c r="U163" s="49"/>
    </row>
    <row r="164" spans="1:21" ht="15">
      <c r="A164" s="49"/>
      <c r="B164" s="49"/>
      <c r="C164" s="49"/>
      <c r="D164" s="49"/>
      <c r="E164" s="49"/>
      <c r="F164" s="49"/>
      <c r="G164" s="49"/>
      <c r="H164" s="49"/>
      <c r="I164" s="49"/>
      <c r="J164" s="49"/>
      <c r="K164" s="49"/>
      <c r="L164" s="49"/>
      <c r="M164" s="49"/>
      <c r="N164" s="49"/>
      <c r="O164" s="49"/>
      <c r="P164" s="49"/>
      <c r="Q164" s="49"/>
      <c r="R164" s="49"/>
      <c r="S164" s="49"/>
      <c r="T164" s="49"/>
      <c r="U164" s="49"/>
    </row>
    <row r="165" spans="1:21" ht="15">
      <c r="A165" s="49"/>
      <c r="B165" s="49"/>
      <c r="C165" s="49"/>
      <c r="D165" s="49"/>
      <c r="E165" s="49"/>
      <c r="F165" s="49"/>
      <c r="G165" s="49"/>
      <c r="H165" s="49"/>
      <c r="I165" s="49"/>
      <c r="J165" s="49"/>
      <c r="K165" s="49"/>
      <c r="L165" s="49"/>
      <c r="M165" s="49"/>
      <c r="N165" s="49"/>
      <c r="O165" s="49"/>
      <c r="P165" s="49"/>
      <c r="Q165" s="49"/>
      <c r="R165" s="49"/>
      <c r="S165" s="49"/>
      <c r="T165" s="49"/>
      <c r="U165" s="49"/>
    </row>
    <row r="166" spans="1:21" ht="15">
      <c r="A166" s="49"/>
      <c r="B166" s="49"/>
      <c r="C166" s="49"/>
      <c r="D166" s="49"/>
      <c r="E166" s="49"/>
      <c r="F166" s="49"/>
      <c r="G166" s="49"/>
      <c r="H166" s="49"/>
      <c r="I166" s="49"/>
      <c r="J166" s="49"/>
      <c r="K166" s="49"/>
      <c r="L166" s="49"/>
      <c r="M166" s="49"/>
      <c r="N166" s="49"/>
      <c r="O166" s="49"/>
      <c r="P166" s="49"/>
      <c r="Q166" s="49"/>
      <c r="R166" s="49"/>
      <c r="S166" s="49"/>
      <c r="T166" s="49"/>
      <c r="U166" s="49"/>
    </row>
    <row r="167" spans="1:21" ht="15">
      <c r="A167" s="49"/>
      <c r="B167" s="49"/>
      <c r="C167" s="49"/>
      <c r="D167" s="49"/>
      <c r="E167" s="49"/>
      <c r="F167" s="49"/>
      <c r="G167" s="49"/>
      <c r="H167" s="49"/>
      <c r="I167" s="49"/>
      <c r="J167" s="49"/>
      <c r="K167" s="49"/>
      <c r="L167" s="49"/>
      <c r="M167" s="49"/>
      <c r="N167" s="49"/>
      <c r="O167" s="49"/>
      <c r="P167" s="49"/>
      <c r="Q167" s="49"/>
      <c r="R167" s="49"/>
      <c r="S167" s="49"/>
      <c r="T167" s="49"/>
      <c r="U167" s="49"/>
    </row>
    <row r="168" spans="1:21" ht="15">
      <c r="A168" s="49"/>
      <c r="B168" s="49"/>
      <c r="C168" s="49"/>
      <c r="D168" s="49"/>
      <c r="E168" s="49"/>
      <c r="F168" s="49"/>
      <c r="G168" s="49"/>
      <c r="H168" s="49"/>
      <c r="I168" s="49"/>
      <c r="J168" s="49"/>
      <c r="K168" s="49"/>
      <c r="L168" s="49"/>
      <c r="M168" s="49"/>
      <c r="N168" s="49"/>
      <c r="O168" s="49"/>
      <c r="P168" s="49"/>
      <c r="Q168" s="49"/>
      <c r="R168" s="49"/>
      <c r="S168" s="49"/>
      <c r="T168" s="49"/>
      <c r="U168" s="49"/>
    </row>
    <row r="169" spans="1:21" ht="15">
      <c r="A169" s="49"/>
      <c r="B169" s="49"/>
      <c r="C169" s="49"/>
      <c r="D169" s="49"/>
      <c r="E169" s="49"/>
      <c r="F169" s="49"/>
      <c r="G169" s="49"/>
      <c r="H169" s="49"/>
      <c r="I169" s="49"/>
      <c r="J169" s="49"/>
      <c r="K169" s="49"/>
      <c r="L169" s="49"/>
      <c r="M169" s="49"/>
      <c r="N169" s="49"/>
      <c r="O169" s="49"/>
      <c r="P169" s="49"/>
      <c r="Q169" s="49"/>
      <c r="R169" s="49"/>
      <c r="S169" s="49"/>
      <c r="T169" s="49"/>
      <c r="U169" s="49"/>
    </row>
    <row r="170" spans="1:21" ht="15">
      <c r="A170" s="49"/>
      <c r="B170" s="49"/>
      <c r="C170" s="49"/>
      <c r="D170" s="49"/>
      <c r="E170" s="49"/>
      <c r="F170" s="49"/>
      <c r="G170" s="49"/>
      <c r="H170" s="49"/>
      <c r="I170" s="49"/>
      <c r="J170" s="49"/>
      <c r="K170" s="49"/>
      <c r="L170" s="49"/>
      <c r="M170" s="49"/>
      <c r="N170" s="49"/>
      <c r="O170" s="49"/>
      <c r="P170" s="49"/>
      <c r="Q170" s="49"/>
      <c r="R170" s="49"/>
      <c r="S170" s="49"/>
      <c r="T170" s="49"/>
      <c r="U170" s="49"/>
    </row>
    <row r="171" spans="1:21" ht="15">
      <c r="A171" s="49"/>
      <c r="B171" s="49"/>
      <c r="C171" s="49"/>
      <c r="D171" s="49"/>
      <c r="E171" s="49"/>
      <c r="F171" s="49"/>
      <c r="G171" s="49"/>
      <c r="H171" s="49"/>
      <c r="I171" s="49"/>
      <c r="J171" s="49"/>
      <c r="K171" s="49"/>
      <c r="L171" s="49"/>
      <c r="M171" s="49"/>
      <c r="N171" s="49"/>
      <c r="O171" s="49"/>
      <c r="P171" s="49"/>
      <c r="Q171" s="49"/>
      <c r="R171" s="49"/>
      <c r="S171" s="49"/>
      <c r="T171" s="49"/>
      <c r="U171" s="49"/>
    </row>
    <row r="172" spans="1:21" ht="15">
      <c r="A172" s="49"/>
      <c r="B172" s="49"/>
      <c r="C172" s="49"/>
      <c r="D172" s="49"/>
      <c r="E172" s="49"/>
      <c r="F172" s="49"/>
      <c r="G172" s="49"/>
      <c r="H172" s="49"/>
      <c r="I172" s="49"/>
      <c r="J172" s="49"/>
      <c r="K172" s="49"/>
      <c r="L172" s="49"/>
      <c r="M172" s="49"/>
      <c r="N172" s="49"/>
      <c r="O172" s="49"/>
      <c r="P172" s="49"/>
      <c r="Q172" s="49"/>
      <c r="R172" s="49"/>
      <c r="S172" s="49"/>
      <c r="T172" s="49"/>
      <c r="U172" s="49"/>
    </row>
    <row r="173" spans="1:21" ht="15">
      <c r="A173" s="49"/>
      <c r="B173" s="49"/>
      <c r="C173" s="49"/>
      <c r="D173" s="49"/>
      <c r="E173" s="49"/>
      <c r="F173" s="49"/>
      <c r="G173" s="49"/>
      <c r="H173" s="49"/>
      <c r="I173" s="49"/>
      <c r="J173" s="49"/>
      <c r="K173" s="49"/>
      <c r="L173" s="49"/>
      <c r="M173" s="49"/>
      <c r="N173" s="49"/>
      <c r="O173" s="49"/>
      <c r="P173" s="49"/>
      <c r="Q173" s="49"/>
      <c r="R173" s="49"/>
      <c r="S173" s="49"/>
      <c r="T173" s="49"/>
      <c r="U173" s="49"/>
    </row>
    <row r="174" spans="1:21" ht="15">
      <c r="A174" s="49"/>
      <c r="B174" s="49"/>
      <c r="C174" s="49"/>
      <c r="D174" s="49"/>
      <c r="E174" s="49"/>
      <c r="F174" s="49"/>
      <c r="G174" s="49"/>
      <c r="H174" s="49"/>
      <c r="I174" s="49"/>
      <c r="J174" s="49"/>
      <c r="K174" s="49"/>
      <c r="L174" s="49"/>
      <c r="M174" s="49"/>
      <c r="N174" s="49"/>
      <c r="O174" s="49"/>
      <c r="P174" s="49"/>
      <c r="Q174" s="49"/>
      <c r="R174" s="49"/>
      <c r="S174" s="49"/>
      <c r="T174" s="49"/>
      <c r="U174" s="49"/>
    </row>
    <row r="175" spans="1:21" ht="15">
      <c r="A175" s="49"/>
      <c r="B175" s="49"/>
      <c r="C175" s="49"/>
      <c r="D175" s="49"/>
      <c r="E175" s="49"/>
      <c r="F175" s="49"/>
      <c r="G175" s="49"/>
      <c r="H175" s="49"/>
      <c r="I175" s="49"/>
      <c r="J175" s="49"/>
      <c r="K175" s="49"/>
      <c r="L175" s="49"/>
      <c r="M175" s="49"/>
      <c r="N175" s="49"/>
      <c r="O175" s="49"/>
      <c r="P175" s="49"/>
      <c r="Q175" s="49"/>
      <c r="R175" s="49"/>
      <c r="S175" s="49"/>
      <c r="T175" s="49"/>
      <c r="U175" s="49"/>
    </row>
    <row r="176" spans="1:21" ht="15">
      <c r="A176" s="49"/>
      <c r="B176" s="49"/>
      <c r="C176" s="49"/>
      <c r="D176" s="49"/>
      <c r="E176" s="49"/>
      <c r="F176" s="49"/>
      <c r="G176" s="49"/>
      <c r="H176" s="49"/>
      <c r="I176" s="49"/>
      <c r="J176" s="49"/>
      <c r="K176" s="49"/>
      <c r="L176" s="49"/>
      <c r="M176" s="49"/>
      <c r="N176" s="49"/>
      <c r="O176" s="49"/>
      <c r="P176" s="49"/>
      <c r="Q176" s="49"/>
      <c r="R176" s="49"/>
      <c r="S176" s="49"/>
      <c r="T176" s="49"/>
      <c r="U176" s="49"/>
    </row>
    <row r="177" spans="1:21" ht="15">
      <c r="A177" s="49"/>
      <c r="B177" s="49"/>
      <c r="C177" s="49"/>
      <c r="D177" s="49"/>
      <c r="E177" s="49"/>
      <c r="F177" s="49"/>
      <c r="G177" s="49"/>
      <c r="H177" s="49"/>
      <c r="I177" s="49"/>
      <c r="J177" s="49"/>
      <c r="K177" s="49"/>
      <c r="L177" s="49"/>
      <c r="M177" s="49"/>
      <c r="N177" s="49"/>
      <c r="O177" s="49"/>
      <c r="P177" s="49"/>
      <c r="Q177" s="49"/>
      <c r="R177" s="49"/>
      <c r="S177" s="49"/>
      <c r="T177" s="49"/>
      <c r="U177" s="49"/>
    </row>
    <row r="178" spans="1:21" ht="15">
      <c r="A178" s="49"/>
      <c r="B178" s="49"/>
      <c r="C178" s="49"/>
      <c r="D178" s="49"/>
      <c r="E178" s="49"/>
      <c r="F178" s="49"/>
      <c r="G178" s="49"/>
      <c r="H178" s="49"/>
      <c r="I178" s="49"/>
      <c r="J178" s="49"/>
      <c r="K178" s="49"/>
      <c r="L178" s="49"/>
      <c r="M178" s="49"/>
      <c r="N178" s="49"/>
      <c r="O178" s="49"/>
      <c r="P178" s="49"/>
      <c r="Q178" s="49"/>
      <c r="R178" s="49"/>
      <c r="S178" s="49"/>
      <c r="T178" s="49"/>
      <c r="U178" s="49"/>
    </row>
    <row r="179" spans="1:21" ht="15">
      <c r="A179" s="49"/>
      <c r="B179" s="49"/>
      <c r="C179" s="49"/>
      <c r="D179" s="49"/>
      <c r="E179" s="49"/>
      <c r="F179" s="49"/>
      <c r="G179" s="49"/>
      <c r="H179" s="49"/>
      <c r="I179" s="49"/>
      <c r="J179" s="49"/>
      <c r="K179" s="49"/>
      <c r="L179" s="49"/>
      <c r="M179" s="49"/>
      <c r="N179" s="49"/>
      <c r="O179" s="49"/>
      <c r="P179" s="49"/>
      <c r="Q179" s="49"/>
      <c r="R179" s="49"/>
      <c r="S179" s="49"/>
      <c r="T179" s="49"/>
      <c r="U179" s="49"/>
    </row>
    <row r="180" spans="1:21" ht="15">
      <c r="A180" s="49"/>
      <c r="B180" s="49"/>
      <c r="C180" s="49"/>
      <c r="D180" s="49"/>
      <c r="E180" s="49"/>
      <c r="F180" s="49"/>
      <c r="G180" s="49"/>
      <c r="H180" s="49"/>
      <c r="I180" s="49"/>
      <c r="J180" s="49"/>
      <c r="K180" s="49"/>
      <c r="L180" s="49"/>
      <c r="M180" s="49"/>
      <c r="N180" s="49"/>
      <c r="O180" s="49"/>
      <c r="P180" s="49"/>
      <c r="Q180" s="49"/>
      <c r="R180" s="49"/>
      <c r="S180" s="49"/>
      <c r="T180" s="49"/>
      <c r="U180" s="49"/>
    </row>
    <row r="181" spans="1:21" ht="15">
      <c r="A181" s="49"/>
      <c r="B181" s="49"/>
      <c r="C181" s="49"/>
      <c r="D181" s="49"/>
      <c r="E181" s="49"/>
      <c r="F181" s="49"/>
      <c r="G181" s="49"/>
      <c r="H181" s="49"/>
      <c r="I181" s="49"/>
      <c r="J181" s="49"/>
      <c r="K181" s="49"/>
      <c r="L181" s="49"/>
      <c r="M181" s="49"/>
      <c r="N181" s="49"/>
      <c r="O181" s="49"/>
      <c r="P181" s="49"/>
      <c r="Q181" s="49"/>
      <c r="R181" s="49"/>
      <c r="S181" s="49"/>
      <c r="T181" s="49"/>
      <c r="U181" s="49"/>
    </row>
    <row r="182" spans="1:21" ht="15">
      <c r="A182" s="49"/>
      <c r="B182" s="49"/>
      <c r="C182" s="49"/>
      <c r="D182" s="49"/>
      <c r="E182" s="49"/>
      <c r="F182" s="49"/>
      <c r="G182" s="49"/>
      <c r="H182" s="49"/>
      <c r="I182" s="49"/>
      <c r="J182" s="49"/>
      <c r="K182" s="49"/>
      <c r="L182" s="49"/>
      <c r="M182" s="49"/>
      <c r="N182" s="49"/>
      <c r="O182" s="49"/>
      <c r="P182" s="49"/>
      <c r="Q182" s="49"/>
      <c r="R182" s="49"/>
      <c r="S182" s="49"/>
      <c r="T182" s="49"/>
      <c r="U182" s="49"/>
    </row>
    <row r="183" spans="1:21" ht="15">
      <c r="A183" s="49"/>
      <c r="B183" s="49"/>
      <c r="C183" s="49"/>
      <c r="D183" s="49"/>
      <c r="E183" s="49"/>
      <c r="F183" s="49"/>
      <c r="G183" s="49"/>
      <c r="H183" s="49"/>
      <c r="I183" s="49"/>
      <c r="J183" s="49"/>
      <c r="K183" s="49"/>
      <c r="L183" s="49"/>
      <c r="M183" s="49"/>
      <c r="N183" s="49"/>
      <c r="O183" s="49"/>
      <c r="P183" s="49"/>
      <c r="Q183" s="49"/>
      <c r="R183" s="49"/>
      <c r="S183" s="49"/>
      <c r="T183" s="49"/>
      <c r="U183" s="49"/>
    </row>
    <row r="184" spans="1:21" ht="15">
      <c r="A184" s="49"/>
      <c r="B184" s="49"/>
      <c r="C184" s="49"/>
      <c r="D184" s="49"/>
      <c r="E184" s="49"/>
      <c r="F184" s="49"/>
      <c r="G184" s="49"/>
      <c r="H184" s="49"/>
      <c r="I184" s="49"/>
      <c r="J184" s="49"/>
      <c r="K184" s="49"/>
      <c r="L184" s="49"/>
      <c r="M184" s="49"/>
      <c r="N184" s="49"/>
      <c r="O184" s="49"/>
      <c r="P184" s="49"/>
      <c r="Q184" s="49"/>
      <c r="R184" s="49"/>
      <c r="S184" s="49"/>
      <c r="T184" s="49"/>
      <c r="U184" s="49"/>
    </row>
    <row r="185" spans="1:21" ht="15">
      <c r="A185" s="49"/>
      <c r="B185" s="49"/>
      <c r="C185" s="49"/>
      <c r="D185" s="49"/>
      <c r="E185" s="49"/>
      <c r="F185" s="49"/>
      <c r="G185" s="49"/>
      <c r="H185" s="49"/>
      <c r="I185" s="49"/>
      <c r="J185" s="49"/>
      <c r="K185" s="49"/>
      <c r="L185" s="49"/>
      <c r="M185" s="49"/>
      <c r="N185" s="49"/>
      <c r="O185" s="49"/>
      <c r="P185" s="49"/>
      <c r="Q185" s="49"/>
      <c r="R185" s="49"/>
      <c r="S185" s="49"/>
      <c r="T185" s="49"/>
      <c r="U185" s="49"/>
    </row>
    <row r="186" spans="1:21" ht="15">
      <c r="A186" s="49"/>
      <c r="B186" s="49"/>
      <c r="C186" s="49"/>
      <c r="D186" s="49"/>
      <c r="E186" s="49"/>
      <c r="F186" s="49"/>
      <c r="G186" s="49"/>
      <c r="H186" s="49"/>
      <c r="I186" s="49"/>
      <c r="J186" s="49"/>
      <c r="K186" s="49"/>
      <c r="L186" s="49"/>
      <c r="M186" s="49"/>
      <c r="N186" s="49"/>
      <c r="O186" s="49"/>
      <c r="P186" s="49"/>
      <c r="Q186" s="49"/>
      <c r="R186" s="49"/>
      <c r="S186" s="49"/>
      <c r="T186" s="49"/>
      <c r="U186" s="49"/>
    </row>
    <row r="187" spans="1:21" ht="15">
      <c r="A187" s="49"/>
      <c r="B187" s="49"/>
      <c r="C187" s="49"/>
      <c r="D187" s="49"/>
      <c r="E187" s="49"/>
      <c r="F187" s="49"/>
      <c r="G187" s="49"/>
      <c r="H187" s="49"/>
      <c r="I187" s="49"/>
      <c r="J187" s="49"/>
      <c r="K187" s="49"/>
      <c r="L187" s="49"/>
      <c r="M187" s="49"/>
      <c r="N187" s="49"/>
      <c r="O187" s="49"/>
      <c r="P187" s="49"/>
      <c r="Q187" s="49"/>
      <c r="R187" s="49"/>
      <c r="S187" s="49"/>
      <c r="T187" s="49"/>
      <c r="U187" s="49"/>
    </row>
    <row r="188" spans="1:21" ht="15">
      <c r="A188" s="49"/>
      <c r="B188" s="49"/>
      <c r="C188" s="49"/>
      <c r="D188" s="49"/>
      <c r="E188" s="49"/>
      <c r="F188" s="49"/>
      <c r="G188" s="49"/>
      <c r="H188" s="49"/>
      <c r="I188" s="49"/>
      <c r="J188" s="49"/>
      <c r="K188" s="49"/>
      <c r="L188" s="49"/>
      <c r="M188" s="49"/>
      <c r="N188" s="49"/>
      <c r="O188" s="49"/>
      <c r="P188" s="49"/>
      <c r="Q188" s="49"/>
      <c r="R188" s="49"/>
      <c r="S188" s="49"/>
      <c r="T188" s="49"/>
      <c r="U188" s="49"/>
    </row>
    <row r="189" spans="1:21" ht="15">
      <c r="A189" s="49"/>
      <c r="B189" s="49"/>
      <c r="C189" s="49"/>
      <c r="D189" s="49"/>
      <c r="E189" s="49"/>
      <c r="F189" s="49"/>
      <c r="G189" s="49"/>
      <c r="H189" s="49"/>
      <c r="I189" s="49"/>
      <c r="J189" s="49"/>
      <c r="K189" s="49"/>
      <c r="L189" s="49"/>
      <c r="M189" s="49"/>
      <c r="N189" s="49"/>
      <c r="O189" s="49"/>
      <c r="P189" s="49"/>
      <c r="Q189" s="49"/>
      <c r="R189" s="49"/>
      <c r="S189" s="49"/>
      <c r="T189" s="49"/>
      <c r="U189" s="49"/>
    </row>
    <row r="190" spans="1:21" ht="15">
      <c r="A190" s="49"/>
      <c r="B190" s="49"/>
      <c r="C190" s="49"/>
      <c r="D190" s="49"/>
      <c r="E190" s="49"/>
      <c r="F190" s="49"/>
      <c r="G190" s="49"/>
      <c r="H190" s="49"/>
      <c r="I190" s="49"/>
      <c r="J190" s="49"/>
      <c r="K190" s="49"/>
      <c r="L190" s="49"/>
      <c r="M190" s="49"/>
      <c r="N190" s="49"/>
      <c r="O190" s="49"/>
      <c r="P190" s="49"/>
      <c r="Q190" s="49"/>
      <c r="R190" s="49"/>
      <c r="S190" s="49"/>
      <c r="T190" s="49"/>
      <c r="U190" s="49"/>
    </row>
    <row r="191" spans="1:21" ht="15">
      <c r="A191" s="49"/>
      <c r="B191" s="49"/>
      <c r="C191" s="49"/>
      <c r="D191" s="49"/>
      <c r="E191" s="49"/>
      <c r="F191" s="49"/>
      <c r="G191" s="49"/>
      <c r="H191" s="49"/>
      <c r="I191" s="49"/>
      <c r="J191" s="49"/>
      <c r="K191" s="49"/>
      <c r="L191" s="49"/>
      <c r="M191" s="49"/>
      <c r="N191" s="49"/>
      <c r="O191" s="49"/>
      <c r="P191" s="49"/>
      <c r="Q191" s="49"/>
      <c r="R191" s="49"/>
      <c r="S191" s="49"/>
      <c r="T191" s="49"/>
      <c r="U191" s="49"/>
    </row>
    <row r="192" spans="1:21" ht="15">
      <c r="A192" s="49"/>
      <c r="B192" s="49"/>
      <c r="C192" s="49"/>
      <c r="D192" s="49"/>
      <c r="E192" s="49"/>
      <c r="F192" s="49"/>
      <c r="G192" s="49"/>
      <c r="H192" s="49"/>
      <c r="I192" s="49"/>
      <c r="J192" s="49"/>
      <c r="K192" s="49"/>
      <c r="L192" s="49"/>
      <c r="M192" s="49"/>
      <c r="N192" s="49"/>
      <c r="O192" s="49"/>
      <c r="P192" s="49"/>
      <c r="Q192" s="49"/>
      <c r="R192" s="49"/>
      <c r="S192" s="49"/>
      <c r="T192" s="49"/>
      <c r="U192" s="49"/>
    </row>
    <row r="193" spans="1:21" ht="15">
      <c r="A193" s="49"/>
      <c r="B193" s="49"/>
      <c r="C193" s="49"/>
      <c r="D193" s="49"/>
      <c r="E193" s="49"/>
      <c r="F193" s="49"/>
      <c r="G193" s="49"/>
      <c r="H193" s="49"/>
      <c r="I193" s="49"/>
      <c r="J193" s="49"/>
      <c r="K193" s="49"/>
      <c r="L193" s="49"/>
      <c r="M193" s="49"/>
      <c r="N193" s="49"/>
      <c r="O193" s="49"/>
      <c r="P193" s="49"/>
      <c r="Q193" s="49"/>
      <c r="R193" s="49"/>
      <c r="S193" s="49"/>
      <c r="T193" s="49"/>
      <c r="U193" s="49"/>
    </row>
    <row r="194" spans="1:21" ht="15">
      <c r="A194" s="49"/>
      <c r="B194" s="49"/>
      <c r="C194" s="49"/>
      <c r="D194" s="49"/>
      <c r="E194" s="49"/>
      <c r="F194" s="49"/>
      <c r="G194" s="49"/>
      <c r="H194" s="49"/>
      <c r="I194" s="49"/>
      <c r="J194" s="49"/>
      <c r="K194" s="49"/>
      <c r="L194" s="49"/>
      <c r="M194" s="49"/>
      <c r="N194" s="49"/>
      <c r="O194" s="49"/>
      <c r="P194" s="49"/>
      <c r="Q194" s="49"/>
      <c r="R194" s="49"/>
      <c r="S194" s="49"/>
      <c r="T194" s="49"/>
      <c r="U194" s="49"/>
    </row>
    <row r="195" spans="1:21" ht="15">
      <c r="A195" s="49"/>
      <c r="B195" s="49"/>
      <c r="C195" s="49"/>
      <c r="D195" s="49"/>
      <c r="E195" s="49"/>
      <c r="F195" s="49"/>
      <c r="G195" s="49"/>
      <c r="H195" s="49"/>
      <c r="I195" s="49"/>
      <c r="J195" s="49"/>
      <c r="K195" s="49"/>
      <c r="L195" s="49"/>
      <c r="M195" s="49"/>
      <c r="N195" s="49"/>
      <c r="O195" s="49"/>
      <c r="P195" s="49"/>
      <c r="Q195" s="49"/>
      <c r="R195" s="49"/>
      <c r="S195" s="49"/>
      <c r="T195" s="49"/>
      <c r="U195" s="49"/>
    </row>
    <row r="196" spans="1:21" ht="15">
      <c r="A196" s="49"/>
      <c r="B196" s="49"/>
      <c r="C196" s="49"/>
      <c r="D196" s="49"/>
      <c r="E196" s="49"/>
      <c r="F196" s="49"/>
      <c r="G196" s="49"/>
      <c r="H196" s="49"/>
      <c r="I196" s="49"/>
      <c r="J196" s="49"/>
      <c r="K196" s="49"/>
      <c r="L196" s="49"/>
      <c r="M196" s="49"/>
      <c r="N196" s="49"/>
      <c r="O196" s="49"/>
      <c r="P196" s="49"/>
      <c r="Q196" s="49"/>
      <c r="R196" s="49"/>
      <c r="S196" s="49"/>
      <c r="T196" s="49"/>
      <c r="U196" s="49"/>
    </row>
    <row r="197" spans="1:21" ht="15">
      <c r="A197" s="49"/>
      <c r="B197" s="49"/>
      <c r="C197" s="49"/>
      <c r="D197" s="49"/>
      <c r="E197" s="49"/>
      <c r="F197" s="49"/>
      <c r="G197" s="49"/>
      <c r="H197" s="49"/>
      <c r="I197" s="49"/>
      <c r="J197" s="49"/>
      <c r="K197" s="49"/>
      <c r="L197" s="49"/>
      <c r="M197" s="49"/>
      <c r="N197" s="49"/>
      <c r="O197" s="49"/>
      <c r="P197" s="49"/>
      <c r="Q197" s="49"/>
      <c r="R197" s="49"/>
      <c r="S197" s="49"/>
      <c r="T197" s="49"/>
      <c r="U197" s="49"/>
    </row>
    <row r="198" spans="1:21" ht="15">
      <c r="A198" s="49"/>
      <c r="B198" s="49"/>
      <c r="C198" s="49"/>
      <c r="D198" s="49"/>
      <c r="E198" s="49"/>
      <c r="F198" s="49"/>
      <c r="G198" s="49"/>
      <c r="H198" s="49"/>
      <c r="I198" s="49"/>
      <c r="J198" s="49"/>
      <c r="K198" s="49"/>
      <c r="L198" s="49"/>
      <c r="M198" s="49"/>
      <c r="N198" s="49"/>
      <c r="O198" s="49"/>
      <c r="P198" s="49"/>
      <c r="Q198" s="49"/>
      <c r="R198" s="49"/>
      <c r="S198" s="49"/>
      <c r="T198" s="49"/>
      <c r="U198" s="49"/>
    </row>
    <row r="199" spans="1:21" ht="15">
      <c r="A199" s="49"/>
      <c r="B199" s="49"/>
      <c r="C199" s="49"/>
      <c r="D199" s="49"/>
      <c r="E199" s="49"/>
      <c r="F199" s="49"/>
      <c r="G199" s="49"/>
      <c r="H199" s="49"/>
      <c r="I199" s="49"/>
      <c r="J199" s="49"/>
      <c r="K199" s="49"/>
      <c r="L199" s="49"/>
      <c r="M199" s="49"/>
      <c r="N199" s="49"/>
      <c r="O199" s="49"/>
      <c r="P199" s="49"/>
      <c r="Q199" s="49"/>
      <c r="R199" s="49"/>
      <c r="S199" s="49"/>
      <c r="T199" s="49"/>
      <c r="U199" s="49"/>
    </row>
    <row r="200" spans="1:21" ht="15">
      <c r="A200" s="49"/>
      <c r="B200" s="49"/>
      <c r="C200" s="49"/>
      <c r="D200" s="49"/>
      <c r="E200" s="49"/>
      <c r="F200" s="49"/>
      <c r="G200" s="49"/>
      <c r="H200" s="49"/>
      <c r="I200" s="49"/>
      <c r="J200" s="49"/>
      <c r="K200" s="49"/>
      <c r="L200" s="49"/>
      <c r="M200" s="49"/>
      <c r="N200" s="49"/>
      <c r="O200" s="49"/>
      <c r="P200" s="49"/>
      <c r="Q200" s="49"/>
      <c r="R200" s="49"/>
      <c r="S200" s="49"/>
      <c r="T200" s="49"/>
      <c r="U200" s="49"/>
    </row>
    <row r="201" spans="1:21" ht="15">
      <c r="A201" s="49"/>
      <c r="B201" s="49"/>
      <c r="C201" s="49"/>
      <c r="D201" s="49"/>
      <c r="E201" s="49"/>
      <c r="F201" s="49"/>
      <c r="G201" s="49"/>
      <c r="H201" s="49"/>
      <c r="I201" s="49"/>
      <c r="J201" s="49"/>
      <c r="K201" s="49"/>
      <c r="L201" s="49"/>
      <c r="M201" s="49"/>
      <c r="N201" s="49"/>
      <c r="O201" s="49"/>
      <c r="P201" s="49"/>
      <c r="Q201" s="49"/>
      <c r="R201" s="49"/>
      <c r="S201" s="49"/>
      <c r="T201" s="49"/>
      <c r="U201" s="49"/>
    </row>
    <row r="202" spans="1:21" ht="15">
      <c r="A202" s="49"/>
      <c r="B202" s="49"/>
      <c r="C202" s="49"/>
      <c r="D202" s="49"/>
      <c r="E202" s="49"/>
      <c r="F202" s="49"/>
      <c r="G202" s="49"/>
      <c r="H202" s="49"/>
      <c r="I202" s="49"/>
      <c r="J202" s="49"/>
      <c r="K202" s="49"/>
      <c r="L202" s="49"/>
      <c r="M202" s="49"/>
      <c r="N202" s="49"/>
      <c r="O202" s="49"/>
      <c r="P202" s="49"/>
      <c r="Q202" s="49"/>
      <c r="R202" s="49"/>
      <c r="S202" s="49"/>
      <c r="T202" s="49"/>
      <c r="U202" s="49"/>
    </row>
    <row r="203" spans="1:21" ht="15">
      <c r="A203" s="49"/>
      <c r="B203" s="49"/>
      <c r="C203" s="49"/>
      <c r="D203" s="49"/>
      <c r="E203" s="49"/>
      <c r="F203" s="49"/>
      <c r="G203" s="49"/>
      <c r="H203" s="49"/>
      <c r="I203" s="49"/>
      <c r="J203" s="49"/>
      <c r="K203" s="49"/>
      <c r="L203" s="49"/>
      <c r="M203" s="49"/>
      <c r="N203" s="49"/>
      <c r="O203" s="49"/>
      <c r="P203" s="49"/>
      <c r="Q203" s="49"/>
      <c r="R203" s="49"/>
      <c r="S203" s="49"/>
      <c r="T203" s="49"/>
      <c r="U203" s="49"/>
    </row>
    <row r="204" spans="1:21" ht="15">
      <c r="A204" s="49"/>
      <c r="B204" s="49"/>
      <c r="C204" s="49"/>
      <c r="D204" s="49"/>
      <c r="E204" s="49"/>
      <c r="F204" s="49"/>
      <c r="G204" s="49"/>
      <c r="H204" s="49"/>
      <c r="I204" s="49"/>
      <c r="J204" s="49"/>
      <c r="K204" s="49"/>
      <c r="L204" s="49"/>
      <c r="M204" s="49"/>
      <c r="N204" s="49"/>
      <c r="O204" s="49"/>
      <c r="P204" s="49"/>
      <c r="Q204" s="49"/>
      <c r="R204" s="49"/>
      <c r="S204" s="49"/>
      <c r="T204" s="49"/>
      <c r="U204" s="49"/>
    </row>
    <row r="205" spans="1:21" ht="15">
      <c r="A205" s="49"/>
      <c r="B205" s="49"/>
      <c r="C205" s="49"/>
      <c r="D205" s="49"/>
      <c r="E205" s="49"/>
      <c r="F205" s="49"/>
      <c r="G205" s="49"/>
      <c r="H205" s="49"/>
      <c r="I205" s="49"/>
      <c r="J205" s="49"/>
      <c r="K205" s="49"/>
      <c r="L205" s="49"/>
      <c r="M205" s="49"/>
      <c r="N205" s="49"/>
      <c r="O205" s="49"/>
      <c r="P205" s="49"/>
      <c r="Q205" s="49"/>
      <c r="R205" s="49"/>
      <c r="S205" s="49"/>
      <c r="T205" s="49"/>
      <c r="U205" s="49"/>
    </row>
    <row r="206" spans="1:21" ht="15">
      <c r="A206" s="49"/>
      <c r="B206" s="49"/>
      <c r="C206" s="49"/>
      <c r="D206" s="49"/>
      <c r="E206" s="49"/>
      <c r="F206" s="49"/>
      <c r="G206" s="49"/>
      <c r="H206" s="49"/>
      <c r="I206" s="49"/>
      <c r="J206" s="49"/>
      <c r="K206" s="49"/>
      <c r="L206" s="49"/>
      <c r="M206" s="49"/>
      <c r="N206" s="49"/>
      <c r="O206" s="49"/>
      <c r="P206" s="49"/>
      <c r="Q206" s="49"/>
      <c r="R206" s="49"/>
      <c r="S206" s="49"/>
      <c r="T206" s="49"/>
      <c r="U206" s="49"/>
    </row>
    <row r="207" spans="1:21" ht="15">
      <c r="A207" s="49"/>
      <c r="B207" s="49"/>
      <c r="C207" s="49"/>
      <c r="D207" s="49"/>
      <c r="E207" s="49"/>
      <c r="F207" s="49"/>
      <c r="G207" s="49"/>
      <c r="H207" s="49"/>
      <c r="I207" s="49"/>
      <c r="J207" s="49"/>
      <c r="K207" s="49"/>
      <c r="L207" s="49"/>
      <c r="M207" s="49"/>
      <c r="N207" s="49"/>
      <c r="O207" s="49"/>
      <c r="P207" s="49"/>
      <c r="Q207" s="49"/>
      <c r="R207" s="49"/>
      <c r="S207" s="49"/>
      <c r="T207" s="49"/>
      <c r="U207" s="49"/>
    </row>
    <row r="208" spans="1:21" ht="15">
      <c r="A208" s="49"/>
      <c r="B208" s="49"/>
      <c r="C208" s="49"/>
      <c r="D208" s="49"/>
      <c r="E208" s="49"/>
      <c r="F208" s="49"/>
      <c r="G208" s="49"/>
      <c r="H208" s="49"/>
      <c r="I208" s="49"/>
      <c r="J208" s="49"/>
      <c r="K208" s="49"/>
      <c r="L208" s="49"/>
      <c r="M208" s="49"/>
      <c r="N208" s="49"/>
      <c r="O208" s="49"/>
      <c r="P208" s="49"/>
      <c r="Q208" s="49"/>
      <c r="R208" s="49"/>
      <c r="S208" s="49"/>
      <c r="T208" s="49"/>
      <c r="U208" s="49"/>
    </row>
    <row r="209" spans="1:21" ht="15">
      <c r="A209" s="49"/>
      <c r="B209" s="49"/>
      <c r="C209" s="49"/>
      <c r="D209" s="49"/>
      <c r="E209" s="49"/>
      <c r="F209" s="49"/>
      <c r="G209" s="49"/>
      <c r="H209" s="49"/>
      <c r="I209" s="49"/>
      <c r="J209" s="49"/>
      <c r="K209" s="49"/>
      <c r="L209" s="49"/>
      <c r="M209" s="49"/>
      <c r="N209" s="49"/>
      <c r="O209" s="49"/>
      <c r="P209" s="49"/>
      <c r="Q209" s="49"/>
      <c r="R209" s="49"/>
      <c r="S209" s="49"/>
      <c r="T209" s="49"/>
      <c r="U209" s="49"/>
    </row>
    <row r="210" spans="1:21" ht="15">
      <c r="A210" s="49"/>
      <c r="B210" s="49"/>
      <c r="C210" s="49"/>
      <c r="D210" s="49"/>
      <c r="E210" s="49"/>
      <c r="F210" s="49"/>
      <c r="G210" s="49"/>
      <c r="H210" s="49"/>
      <c r="I210" s="49"/>
      <c r="J210" s="49"/>
      <c r="K210" s="49"/>
      <c r="L210" s="49"/>
      <c r="M210" s="49"/>
      <c r="N210" s="49"/>
      <c r="O210" s="49"/>
      <c r="P210" s="49"/>
      <c r="Q210" s="49"/>
      <c r="R210" s="49"/>
      <c r="S210" s="49"/>
      <c r="T210" s="49"/>
      <c r="U210" s="49"/>
    </row>
    <row r="211" spans="1:21" ht="15">
      <c r="A211" s="49"/>
      <c r="B211" s="49"/>
      <c r="C211" s="49"/>
      <c r="D211" s="49"/>
      <c r="E211" s="49"/>
      <c r="F211" s="49"/>
      <c r="G211" s="49"/>
      <c r="H211" s="49"/>
      <c r="I211" s="49"/>
      <c r="J211" s="49"/>
      <c r="K211" s="49"/>
      <c r="L211" s="49"/>
      <c r="M211" s="49"/>
      <c r="N211" s="49"/>
      <c r="O211" s="49"/>
      <c r="P211" s="49"/>
      <c r="Q211" s="49"/>
      <c r="R211" s="49"/>
      <c r="S211" s="49"/>
      <c r="T211" s="49"/>
      <c r="U211" s="49"/>
    </row>
    <row r="212" spans="1:21" ht="15">
      <c r="A212" s="49"/>
      <c r="B212" s="49"/>
      <c r="C212" s="49"/>
      <c r="D212" s="49"/>
      <c r="E212" s="49"/>
      <c r="F212" s="49"/>
      <c r="G212" s="49"/>
      <c r="H212" s="49"/>
      <c r="I212" s="49"/>
      <c r="J212" s="49"/>
      <c r="K212" s="49"/>
      <c r="L212" s="49"/>
      <c r="M212" s="49"/>
      <c r="N212" s="49"/>
      <c r="O212" s="49"/>
      <c r="P212" s="49"/>
      <c r="Q212" s="49"/>
      <c r="R212" s="49"/>
      <c r="S212" s="49"/>
      <c r="T212" s="49"/>
      <c r="U212" s="49"/>
    </row>
    <row r="213" spans="1:21" ht="15">
      <c r="A213" s="49"/>
      <c r="B213" s="49"/>
      <c r="C213" s="49"/>
      <c r="D213" s="49"/>
      <c r="E213" s="49"/>
      <c r="F213" s="49"/>
      <c r="G213" s="49"/>
      <c r="H213" s="49"/>
      <c r="I213" s="49"/>
      <c r="J213" s="49"/>
      <c r="K213" s="49"/>
      <c r="L213" s="49"/>
      <c r="M213" s="49"/>
      <c r="N213" s="49"/>
      <c r="O213" s="49"/>
      <c r="P213" s="49"/>
      <c r="Q213" s="49"/>
      <c r="R213" s="49"/>
      <c r="S213" s="49"/>
      <c r="T213" s="49"/>
      <c r="U213" s="49"/>
    </row>
    <row r="214" spans="1:21" ht="15">
      <c r="A214" s="49"/>
      <c r="B214" s="49"/>
      <c r="C214" s="49"/>
      <c r="D214" s="49"/>
      <c r="E214" s="49"/>
      <c r="F214" s="49"/>
      <c r="G214" s="49"/>
      <c r="H214" s="49"/>
      <c r="I214" s="49"/>
      <c r="J214" s="49"/>
      <c r="K214" s="49"/>
      <c r="L214" s="49"/>
      <c r="M214" s="49"/>
      <c r="N214" s="49"/>
      <c r="O214" s="49"/>
      <c r="P214" s="49"/>
      <c r="Q214" s="49"/>
      <c r="R214" s="49"/>
      <c r="S214" s="49"/>
      <c r="T214" s="49"/>
      <c r="U214" s="49"/>
    </row>
    <row r="215" spans="1:21" ht="15">
      <c r="A215" s="49"/>
      <c r="B215" s="49"/>
      <c r="C215" s="49"/>
      <c r="D215" s="49"/>
      <c r="E215" s="49"/>
      <c r="F215" s="49"/>
      <c r="G215" s="49"/>
      <c r="H215" s="49"/>
      <c r="I215" s="49"/>
      <c r="J215" s="49"/>
      <c r="K215" s="49"/>
      <c r="L215" s="49"/>
      <c r="M215" s="49"/>
      <c r="N215" s="49"/>
      <c r="O215" s="49"/>
      <c r="P215" s="49"/>
      <c r="Q215" s="49"/>
      <c r="R215" s="49"/>
      <c r="S215" s="49"/>
      <c r="T215" s="49"/>
      <c r="U215" s="49"/>
    </row>
    <row r="216" spans="1:21" ht="15">
      <c r="A216" s="49"/>
      <c r="B216" s="49"/>
      <c r="C216" s="49"/>
      <c r="D216" s="49"/>
      <c r="E216" s="49"/>
      <c r="F216" s="49"/>
      <c r="G216" s="49"/>
      <c r="H216" s="49"/>
      <c r="I216" s="49"/>
      <c r="J216" s="49"/>
      <c r="K216" s="49"/>
      <c r="L216" s="49"/>
      <c r="M216" s="49"/>
      <c r="N216" s="49"/>
      <c r="O216" s="49"/>
      <c r="P216" s="49"/>
      <c r="Q216" s="49"/>
      <c r="R216" s="49"/>
      <c r="S216" s="49"/>
      <c r="T216" s="49"/>
      <c r="U216" s="49"/>
    </row>
    <row r="217" spans="1:21" ht="15">
      <c r="A217" s="49"/>
      <c r="B217" s="49"/>
      <c r="C217" s="49"/>
      <c r="D217" s="49"/>
      <c r="E217" s="49"/>
      <c r="F217" s="49"/>
      <c r="G217" s="49"/>
      <c r="H217" s="49"/>
      <c r="I217" s="49"/>
      <c r="J217" s="49"/>
      <c r="K217" s="49"/>
      <c r="L217" s="49"/>
      <c r="M217" s="49"/>
      <c r="N217" s="49"/>
      <c r="O217" s="49"/>
      <c r="P217" s="49"/>
      <c r="Q217" s="49"/>
      <c r="R217" s="49"/>
      <c r="S217" s="49"/>
      <c r="T217" s="49"/>
      <c r="U217" s="49"/>
    </row>
    <row r="218" spans="1:21" ht="15">
      <c r="A218" s="49"/>
      <c r="B218" s="49"/>
      <c r="C218" s="49"/>
      <c r="D218" s="49"/>
      <c r="E218" s="49"/>
      <c r="F218" s="49"/>
      <c r="G218" s="49"/>
      <c r="H218" s="49"/>
      <c r="I218" s="49"/>
      <c r="J218" s="49"/>
      <c r="K218" s="49"/>
      <c r="L218" s="49"/>
      <c r="M218" s="49"/>
      <c r="N218" s="49"/>
      <c r="O218" s="49"/>
      <c r="P218" s="49"/>
      <c r="Q218" s="49"/>
      <c r="R218" s="49"/>
      <c r="S218" s="49"/>
      <c r="T218" s="49"/>
      <c r="U218" s="49"/>
    </row>
    <row r="219" spans="1:21" ht="15">
      <c r="A219" s="49"/>
      <c r="B219" s="49"/>
      <c r="C219" s="49"/>
      <c r="D219" s="49"/>
      <c r="E219" s="49"/>
      <c r="F219" s="49"/>
      <c r="G219" s="49"/>
      <c r="H219" s="49"/>
      <c r="I219" s="49"/>
      <c r="J219" s="49"/>
      <c r="K219" s="49"/>
      <c r="L219" s="49"/>
      <c r="M219" s="49"/>
      <c r="N219" s="49"/>
      <c r="O219" s="49"/>
      <c r="P219" s="49"/>
      <c r="Q219" s="49"/>
      <c r="R219" s="49"/>
      <c r="S219" s="49"/>
      <c r="T219" s="49"/>
      <c r="U219" s="49"/>
    </row>
    <row r="220" spans="1:21" ht="15">
      <c r="A220" s="49"/>
      <c r="B220" s="49"/>
      <c r="C220" s="49"/>
      <c r="D220" s="49"/>
      <c r="E220" s="49"/>
      <c r="F220" s="49"/>
      <c r="G220" s="49"/>
      <c r="H220" s="49"/>
      <c r="I220" s="49"/>
      <c r="J220" s="49"/>
      <c r="K220" s="49"/>
      <c r="L220" s="49"/>
      <c r="M220" s="49"/>
      <c r="N220" s="49"/>
      <c r="O220" s="49"/>
      <c r="P220" s="49"/>
      <c r="Q220" s="49"/>
      <c r="R220" s="49"/>
      <c r="S220" s="49"/>
      <c r="T220" s="49"/>
      <c r="U220" s="49"/>
    </row>
    <row r="221" spans="1:21" ht="15">
      <c r="A221" s="49"/>
      <c r="B221" s="49"/>
      <c r="C221" s="49"/>
      <c r="D221" s="49"/>
      <c r="E221" s="49"/>
      <c r="F221" s="49"/>
      <c r="G221" s="49"/>
      <c r="H221" s="49"/>
      <c r="I221" s="49"/>
      <c r="J221" s="49"/>
      <c r="K221" s="49"/>
      <c r="L221" s="49"/>
      <c r="M221" s="49"/>
      <c r="N221" s="49"/>
      <c r="O221" s="49"/>
      <c r="P221" s="49"/>
      <c r="Q221" s="49"/>
      <c r="R221" s="49"/>
      <c r="S221" s="49"/>
      <c r="T221" s="49"/>
      <c r="U221" s="49"/>
    </row>
    <row r="222" spans="1:21" ht="15">
      <c r="A222" s="49"/>
      <c r="B222" s="49"/>
      <c r="C222" s="49"/>
      <c r="D222" s="49"/>
      <c r="E222" s="49"/>
      <c r="F222" s="49"/>
      <c r="G222" s="49"/>
      <c r="H222" s="49"/>
      <c r="I222" s="49"/>
      <c r="J222" s="49"/>
      <c r="K222" s="49"/>
      <c r="L222" s="49"/>
      <c r="M222" s="49"/>
      <c r="N222" s="49"/>
      <c r="O222" s="49"/>
      <c r="P222" s="49"/>
      <c r="Q222" s="49"/>
      <c r="R222" s="49"/>
      <c r="S222" s="49"/>
      <c r="T222" s="49"/>
      <c r="U222" s="49"/>
    </row>
    <row r="223" spans="1:21" ht="15">
      <c r="A223" s="49"/>
      <c r="B223" s="49"/>
      <c r="C223" s="49"/>
      <c r="D223" s="49"/>
      <c r="E223" s="49"/>
      <c r="F223" s="49"/>
      <c r="G223" s="49"/>
      <c r="H223" s="49"/>
      <c r="I223" s="49"/>
      <c r="J223" s="49"/>
      <c r="K223" s="49"/>
      <c r="L223" s="49"/>
      <c r="M223" s="49"/>
      <c r="N223" s="49"/>
      <c r="O223" s="49"/>
      <c r="P223" s="49"/>
      <c r="Q223" s="49"/>
      <c r="R223" s="49"/>
      <c r="S223" s="49"/>
      <c r="T223" s="49"/>
      <c r="U223" s="49"/>
    </row>
    <row r="224" spans="1:21" ht="15">
      <c r="A224" s="49"/>
      <c r="B224" s="49"/>
      <c r="C224" s="49"/>
      <c r="D224" s="49"/>
      <c r="E224" s="49"/>
      <c r="F224" s="49"/>
      <c r="G224" s="49"/>
      <c r="H224" s="49"/>
      <c r="I224" s="49"/>
      <c r="J224" s="49"/>
      <c r="K224" s="49"/>
      <c r="L224" s="49"/>
      <c r="M224" s="49"/>
      <c r="N224" s="49"/>
      <c r="O224" s="49"/>
      <c r="P224" s="49"/>
      <c r="Q224" s="49"/>
      <c r="R224" s="49"/>
      <c r="S224" s="49"/>
      <c r="T224" s="49"/>
      <c r="U224" s="49"/>
    </row>
    <row r="225" spans="1:21" ht="15">
      <c r="A225" s="49"/>
      <c r="B225" s="49"/>
      <c r="C225" s="49"/>
      <c r="D225" s="49"/>
      <c r="E225" s="49"/>
      <c r="F225" s="49"/>
      <c r="G225" s="49"/>
      <c r="H225" s="49"/>
      <c r="I225" s="49"/>
      <c r="J225" s="49"/>
      <c r="K225" s="49"/>
      <c r="L225" s="49"/>
      <c r="M225" s="49"/>
      <c r="N225" s="49"/>
      <c r="O225" s="49"/>
      <c r="P225" s="49"/>
      <c r="Q225" s="49"/>
      <c r="R225" s="49"/>
      <c r="S225" s="49"/>
      <c r="T225" s="49"/>
      <c r="U225" s="49"/>
    </row>
    <row r="226" spans="1:21" ht="15">
      <c r="A226" s="49"/>
      <c r="B226" s="49"/>
      <c r="C226" s="49"/>
      <c r="D226" s="49"/>
      <c r="E226" s="49"/>
      <c r="F226" s="49"/>
      <c r="G226" s="49"/>
      <c r="H226" s="49"/>
      <c r="I226" s="49"/>
      <c r="J226" s="49"/>
      <c r="K226" s="49"/>
      <c r="L226" s="49"/>
      <c r="M226" s="49"/>
      <c r="N226" s="49"/>
      <c r="O226" s="49"/>
      <c r="P226" s="49"/>
      <c r="Q226" s="49"/>
      <c r="R226" s="49"/>
      <c r="S226" s="49"/>
      <c r="T226" s="49"/>
      <c r="U226" s="49"/>
    </row>
    <row r="227" spans="1:21" ht="15">
      <c r="A227" s="49"/>
      <c r="B227" s="49"/>
      <c r="C227" s="49"/>
      <c r="D227" s="49"/>
      <c r="E227" s="49"/>
      <c r="F227" s="49"/>
      <c r="G227" s="49"/>
      <c r="H227" s="49"/>
      <c r="I227" s="49"/>
      <c r="J227" s="49"/>
      <c r="K227" s="49"/>
      <c r="L227" s="49"/>
      <c r="M227" s="49"/>
      <c r="N227" s="49"/>
      <c r="O227" s="49"/>
      <c r="P227" s="49"/>
      <c r="Q227" s="49"/>
      <c r="R227" s="49"/>
      <c r="S227" s="49"/>
      <c r="T227" s="49"/>
      <c r="U227" s="49"/>
    </row>
    <row r="228" spans="1:21" ht="15">
      <c r="A228" s="49"/>
      <c r="B228" s="49"/>
      <c r="C228" s="49"/>
      <c r="D228" s="49"/>
      <c r="E228" s="49"/>
      <c r="F228" s="49"/>
      <c r="G228" s="49"/>
      <c r="H228" s="49"/>
      <c r="I228" s="49"/>
      <c r="J228" s="49"/>
      <c r="K228" s="49"/>
      <c r="L228" s="49"/>
      <c r="M228" s="49"/>
      <c r="N228" s="49"/>
      <c r="O228" s="49"/>
      <c r="P228" s="49"/>
      <c r="Q228" s="49"/>
      <c r="R228" s="49"/>
      <c r="S228" s="49"/>
      <c r="T228" s="49"/>
      <c r="U228" s="49"/>
    </row>
    <row r="229" spans="1:21" ht="15">
      <c r="A229" s="49"/>
      <c r="B229" s="49"/>
      <c r="C229" s="49"/>
      <c r="D229" s="49"/>
      <c r="E229" s="49"/>
      <c r="F229" s="49"/>
      <c r="G229" s="49"/>
      <c r="H229" s="49"/>
      <c r="I229" s="49"/>
      <c r="J229" s="49"/>
      <c r="K229" s="49"/>
      <c r="L229" s="49"/>
      <c r="M229" s="49"/>
      <c r="N229" s="49"/>
      <c r="O229" s="49"/>
      <c r="P229" s="49"/>
      <c r="Q229" s="49"/>
      <c r="R229" s="49"/>
      <c r="S229" s="49"/>
      <c r="T229" s="49"/>
      <c r="U229" s="49"/>
    </row>
    <row r="230" spans="1:21" ht="15">
      <c r="A230" s="49"/>
      <c r="B230" s="49"/>
      <c r="C230" s="49"/>
      <c r="D230" s="49"/>
      <c r="E230" s="49"/>
      <c r="F230" s="49"/>
      <c r="G230" s="49"/>
      <c r="H230" s="49"/>
      <c r="I230" s="49"/>
      <c r="J230" s="49"/>
      <c r="K230" s="49"/>
      <c r="L230" s="49"/>
      <c r="M230" s="49"/>
      <c r="N230" s="49"/>
      <c r="O230" s="49"/>
      <c r="P230" s="49"/>
      <c r="Q230" s="49"/>
      <c r="R230" s="49"/>
      <c r="S230" s="49"/>
      <c r="T230" s="49"/>
      <c r="U230" s="49"/>
    </row>
    <row r="231" spans="1:21" ht="15">
      <c r="A231" s="49"/>
      <c r="B231" s="49"/>
      <c r="C231" s="49"/>
      <c r="D231" s="49"/>
      <c r="E231" s="49"/>
      <c r="F231" s="49"/>
      <c r="G231" s="49"/>
      <c r="H231" s="49"/>
      <c r="I231" s="49"/>
      <c r="J231" s="49"/>
      <c r="K231" s="49"/>
      <c r="L231" s="49"/>
      <c r="M231" s="49"/>
      <c r="N231" s="49"/>
      <c r="O231" s="49"/>
      <c r="P231" s="49"/>
      <c r="Q231" s="49"/>
      <c r="R231" s="49"/>
      <c r="S231" s="49"/>
      <c r="T231" s="49"/>
      <c r="U231" s="49"/>
    </row>
    <row r="232" spans="1:21" ht="15">
      <c r="A232" s="49"/>
      <c r="B232" s="49"/>
      <c r="C232" s="49"/>
      <c r="D232" s="49"/>
      <c r="E232" s="49"/>
      <c r="F232" s="49"/>
      <c r="G232" s="49"/>
      <c r="H232" s="49"/>
      <c r="I232" s="49"/>
      <c r="J232" s="49"/>
      <c r="K232" s="49"/>
      <c r="L232" s="49"/>
      <c r="M232" s="49"/>
      <c r="N232" s="49"/>
      <c r="O232" s="49"/>
      <c r="P232" s="49"/>
      <c r="Q232" s="49"/>
      <c r="R232" s="49"/>
      <c r="S232" s="49"/>
      <c r="T232" s="49"/>
      <c r="U232" s="49"/>
    </row>
    <row r="233" spans="1:21" ht="15">
      <c r="A233" s="49"/>
      <c r="B233" s="49"/>
      <c r="C233" s="49"/>
      <c r="D233" s="49"/>
      <c r="E233" s="49"/>
      <c r="F233" s="49"/>
      <c r="G233" s="49"/>
      <c r="H233" s="49"/>
      <c r="I233" s="49"/>
      <c r="J233" s="49"/>
      <c r="K233" s="49"/>
      <c r="L233" s="49"/>
      <c r="M233" s="49"/>
      <c r="N233" s="49"/>
      <c r="O233" s="49"/>
      <c r="P233" s="49"/>
      <c r="Q233" s="49"/>
      <c r="R233" s="49"/>
      <c r="S233" s="49"/>
      <c r="T233" s="49"/>
      <c r="U233" s="49"/>
    </row>
    <row r="234" spans="1:21" ht="15">
      <c r="A234" s="49"/>
      <c r="B234" s="49"/>
      <c r="C234" s="49"/>
      <c r="D234" s="49"/>
      <c r="E234" s="49"/>
      <c r="F234" s="49"/>
      <c r="G234" s="49"/>
      <c r="H234" s="49"/>
      <c r="I234" s="49"/>
      <c r="J234" s="49"/>
      <c r="K234" s="49"/>
      <c r="L234" s="49"/>
      <c r="M234" s="49"/>
      <c r="N234" s="49"/>
      <c r="O234" s="49"/>
      <c r="P234" s="49"/>
      <c r="Q234" s="49"/>
      <c r="R234" s="49"/>
      <c r="S234" s="49"/>
      <c r="T234" s="49"/>
      <c r="U234" s="49"/>
    </row>
    <row r="235" spans="1:21" ht="15">
      <c r="A235" s="49"/>
      <c r="B235" s="49"/>
      <c r="C235" s="49"/>
      <c r="D235" s="49"/>
      <c r="E235" s="49"/>
      <c r="F235" s="49"/>
      <c r="G235" s="49"/>
      <c r="H235" s="49"/>
      <c r="I235" s="49"/>
      <c r="J235" s="49"/>
      <c r="K235" s="49"/>
      <c r="L235" s="49"/>
      <c r="M235" s="49"/>
      <c r="N235" s="49"/>
      <c r="O235" s="49"/>
      <c r="P235" s="49"/>
      <c r="Q235" s="49"/>
      <c r="R235" s="49"/>
      <c r="S235" s="49"/>
      <c r="T235" s="49"/>
      <c r="U235" s="49"/>
    </row>
    <row r="236" spans="1:21" ht="15">
      <c r="A236" s="49"/>
      <c r="B236" s="49"/>
      <c r="C236" s="49"/>
      <c r="D236" s="49"/>
      <c r="E236" s="49"/>
      <c r="F236" s="49"/>
      <c r="G236" s="49"/>
      <c r="H236" s="49"/>
      <c r="I236" s="49"/>
      <c r="J236" s="49"/>
      <c r="K236" s="49"/>
      <c r="L236" s="49"/>
      <c r="M236" s="49"/>
      <c r="N236" s="49"/>
      <c r="O236" s="49"/>
      <c r="P236" s="49"/>
      <c r="Q236" s="49"/>
      <c r="R236" s="49"/>
      <c r="S236" s="49"/>
      <c r="T236" s="49"/>
      <c r="U236" s="49"/>
    </row>
    <row r="237" spans="1:21" ht="15">
      <c r="A237" s="49"/>
      <c r="B237" s="49"/>
      <c r="C237" s="49"/>
      <c r="D237" s="49"/>
      <c r="E237" s="49"/>
      <c r="F237" s="49"/>
      <c r="G237" s="49"/>
      <c r="H237" s="49"/>
      <c r="I237" s="49"/>
      <c r="J237" s="49"/>
      <c r="K237" s="49"/>
      <c r="L237" s="49"/>
      <c r="M237" s="49"/>
      <c r="N237" s="49"/>
      <c r="O237" s="49"/>
      <c r="P237" s="49"/>
      <c r="Q237" s="49"/>
      <c r="R237" s="49"/>
      <c r="S237" s="49"/>
      <c r="T237" s="49"/>
      <c r="U237" s="49"/>
    </row>
    <row r="238" spans="1:21" ht="15">
      <c r="A238" s="49"/>
      <c r="B238" s="49"/>
      <c r="C238" s="49"/>
      <c r="D238" s="49"/>
      <c r="E238" s="49"/>
      <c r="F238" s="49"/>
      <c r="G238" s="49"/>
      <c r="H238" s="49"/>
      <c r="I238" s="49"/>
      <c r="J238" s="49"/>
      <c r="K238" s="49"/>
      <c r="L238" s="49"/>
      <c r="M238" s="49"/>
      <c r="N238" s="49"/>
      <c r="O238" s="49"/>
      <c r="P238" s="49"/>
      <c r="Q238" s="49"/>
      <c r="R238" s="49"/>
      <c r="S238" s="49"/>
      <c r="T238" s="49"/>
      <c r="U238" s="49"/>
    </row>
    <row r="239" spans="1:21" ht="15">
      <c r="A239" s="49"/>
      <c r="B239" s="49"/>
      <c r="C239" s="49"/>
      <c r="D239" s="49"/>
      <c r="E239" s="49"/>
      <c r="F239" s="49"/>
      <c r="G239" s="49"/>
      <c r="H239" s="49"/>
      <c r="I239" s="49"/>
      <c r="J239" s="49"/>
      <c r="K239" s="49"/>
      <c r="L239" s="49"/>
      <c r="M239" s="49"/>
      <c r="N239" s="49"/>
      <c r="O239" s="49"/>
      <c r="P239" s="49"/>
      <c r="Q239" s="49"/>
      <c r="R239" s="49"/>
      <c r="S239" s="49"/>
      <c r="T239" s="49"/>
      <c r="U239" s="49"/>
    </row>
    <row r="240" spans="1:21" ht="15">
      <c r="A240" s="49"/>
      <c r="B240" s="49"/>
      <c r="C240" s="49"/>
      <c r="D240" s="49"/>
      <c r="E240" s="49"/>
      <c r="F240" s="49"/>
      <c r="G240" s="49"/>
      <c r="H240" s="49"/>
      <c r="I240" s="49"/>
      <c r="J240" s="49"/>
      <c r="K240" s="49"/>
      <c r="L240" s="49"/>
      <c r="M240" s="49"/>
      <c r="N240" s="49"/>
      <c r="O240" s="49"/>
      <c r="P240" s="49"/>
      <c r="Q240" s="49"/>
      <c r="R240" s="49"/>
      <c r="S240" s="49"/>
      <c r="T240" s="49"/>
      <c r="U240" s="49"/>
    </row>
    <row r="241" spans="1:21" ht="15">
      <c r="A241" s="49"/>
      <c r="B241" s="49"/>
      <c r="C241" s="49"/>
      <c r="D241" s="49"/>
      <c r="E241" s="49"/>
      <c r="F241" s="49"/>
      <c r="G241" s="49"/>
      <c r="H241" s="49"/>
      <c r="I241" s="49"/>
      <c r="J241" s="49"/>
      <c r="K241" s="49"/>
      <c r="L241" s="49"/>
      <c r="M241" s="49"/>
      <c r="N241" s="49"/>
      <c r="O241" s="49"/>
      <c r="P241" s="49"/>
      <c r="Q241" s="49"/>
      <c r="R241" s="49"/>
      <c r="S241" s="49"/>
      <c r="T241" s="49"/>
      <c r="U241" s="49"/>
    </row>
    <row r="242" spans="1:21" ht="15">
      <c r="A242" s="49"/>
      <c r="B242" s="49"/>
      <c r="C242" s="49"/>
      <c r="D242" s="49"/>
      <c r="E242" s="49"/>
      <c r="F242" s="49"/>
      <c r="G242" s="49"/>
      <c r="H242" s="49"/>
      <c r="I242" s="49"/>
      <c r="J242" s="49"/>
      <c r="K242" s="49"/>
      <c r="L242" s="49"/>
      <c r="M242" s="49"/>
      <c r="N242" s="49"/>
      <c r="O242" s="49"/>
      <c r="P242" s="49"/>
      <c r="Q242" s="49"/>
      <c r="R242" s="49"/>
      <c r="S242" s="49"/>
      <c r="T242" s="49"/>
      <c r="U242" s="49"/>
    </row>
    <row r="243" spans="1:21" ht="15">
      <c r="A243" s="49"/>
      <c r="B243" s="49"/>
      <c r="C243" s="49"/>
      <c r="D243" s="49"/>
      <c r="E243" s="49"/>
      <c r="F243" s="49"/>
      <c r="G243" s="49"/>
      <c r="H243" s="49"/>
      <c r="I243" s="49"/>
      <c r="J243" s="49"/>
      <c r="K243" s="49"/>
      <c r="L243" s="49"/>
      <c r="M243" s="49"/>
      <c r="N243" s="49"/>
      <c r="O243" s="49"/>
      <c r="P243" s="49"/>
      <c r="Q243" s="49"/>
      <c r="R243" s="49"/>
      <c r="S243" s="49"/>
      <c r="T243" s="49"/>
      <c r="U243" s="49"/>
    </row>
    <row r="244" spans="1:21" ht="15">
      <c r="A244" s="49"/>
      <c r="B244" s="49"/>
      <c r="C244" s="49"/>
      <c r="D244" s="49"/>
      <c r="E244" s="49"/>
      <c r="F244" s="49"/>
      <c r="G244" s="49"/>
      <c r="H244" s="49"/>
      <c r="I244" s="49"/>
      <c r="J244" s="49"/>
      <c r="K244" s="49"/>
      <c r="L244" s="49"/>
      <c r="M244" s="49"/>
      <c r="N244" s="49"/>
      <c r="O244" s="49"/>
      <c r="P244" s="49"/>
      <c r="Q244" s="49"/>
      <c r="R244" s="49"/>
      <c r="S244" s="49"/>
      <c r="T244" s="49"/>
      <c r="U244" s="49"/>
    </row>
    <row r="245" spans="1:21" ht="15">
      <c r="A245" s="49"/>
      <c r="B245" s="49"/>
      <c r="C245" s="49"/>
      <c r="D245" s="49"/>
      <c r="E245" s="49"/>
      <c r="F245" s="49"/>
      <c r="G245" s="49"/>
      <c r="H245" s="49"/>
      <c r="I245" s="49"/>
      <c r="J245" s="49"/>
      <c r="K245" s="49"/>
      <c r="L245" s="49"/>
      <c r="M245" s="49"/>
      <c r="N245" s="49"/>
      <c r="O245" s="49"/>
      <c r="P245" s="49"/>
      <c r="Q245" s="49"/>
      <c r="R245" s="49"/>
      <c r="S245" s="49"/>
      <c r="T245" s="49"/>
      <c r="U245" s="49"/>
    </row>
    <row r="246" spans="1:21" ht="15">
      <c r="A246" s="49"/>
      <c r="B246" s="49"/>
      <c r="C246" s="49"/>
      <c r="D246" s="49"/>
      <c r="E246" s="49"/>
      <c r="F246" s="49"/>
      <c r="G246" s="49"/>
      <c r="H246" s="49"/>
      <c r="I246" s="49"/>
      <c r="J246" s="49"/>
      <c r="K246" s="49"/>
      <c r="L246" s="49"/>
      <c r="M246" s="49"/>
      <c r="N246" s="49"/>
      <c r="O246" s="49"/>
      <c r="P246" s="49"/>
      <c r="Q246" s="49"/>
      <c r="R246" s="49"/>
      <c r="S246" s="49"/>
      <c r="T246" s="49"/>
      <c r="U246" s="49"/>
    </row>
    <row r="247" spans="1:21" ht="15">
      <c r="A247" s="49"/>
      <c r="B247" s="49"/>
      <c r="C247" s="49"/>
      <c r="D247" s="49"/>
      <c r="E247" s="49"/>
      <c r="F247" s="49"/>
      <c r="G247" s="49"/>
      <c r="H247" s="49"/>
      <c r="I247" s="49"/>
      <c r="J247" s="49"/>
      <c r="K247" s="49"/>
      <c r="L247" s="49"/>
      <c r="M247" s="49"/>
      <c r="N247" s="49"/>
      <c r="O247" s="49"/>
      <c r="P247" s="49"/>
      <c r="Q247" s="49"/>
      <c r="R247" s="49"/>
      <c r="S247" s="49"/>
      <c r="T247" s="49"/>
      <c r="U247" s="49"/>
    </row>
    <row r="248" spans="1:21" ht="15">
      <c r="A248" s="49"/>
      <c r="B248" s="49"/>
      <c r="C248" s="49"/>
      <c r="D248" s="49"/>
      <c r="E248" s="49"/>
      <c r="F248" s="49"/>
      <c r="G248" s="49"/>
      <c r="H248" s="49"/>
      <c r="I248" s="49"/>
      <c r="J248" s="49"/>
      <c r="K248" s="49"/>
      <c r="L248" s="49"/>
      <c r="M248" s="49"/>
      <c r="N248" s="49"/>
      <c r="O248" s="49"/>
      <c r="P248" s="49"/>
      <c r="Q248" s="49"/>
      <c r="R248" s="49"/>
      <c r="S248" s="49"/>
      <c r="T248" s="49"/>
      <c r="U248" s="49"/>
    </row>
    <row r="249" spans="1:21" ht="15">
      <c r="A249" s="49"/>
      <c r="B249" s="49"/>
      <c r="C249" s="49"/>
      <c r="D249" s="49"/>
      <c r="E249" s="49"/>
      <c r="F249" s="49"/>
      <c r="G249" s="49"/>
      <c r="H249" s="49"/>
      <c r="I249" s="49"/>
      <c r="J249" s="49"/>
      <c r="K249" s="49"/>
      <c r="L249" s="49"/>
      <c r="M249" s="49"/>
      <c r="N249" s="49"/>
      <c r="O249" s="49"/>
      <c r="P249" s="49"/>
      <c r="Q249" s="49"/>
      <c r="R249" s="49"/>
      <c r="S249" s="49"/>
      <c r="T249" s="49"/>
      <c r="U249" s="49"/>
    </row>
    <row r="250" spans="1:21" ht="15">
      <c r="A250" s="49"/>
      <c r="B250" s="49"/>
      <c r="C250" s="49"/>
      <c r="D250" s="49"/>
      <c r="E250" s="49"/>
      <c r="F250" s="49"/>
      <c r="G250" s="49"/>
      <c r="H250" s="49"/>
      <c r="I250" s="49"/>
      <c r="J250" s="49"/>
      <c r="K250" s="49"/>
      <c r="L250" s="49"/>
      <c r="M250" s="49"/>
      <c r="N250" s="49"/>
      <c r="O250" s="49"/>
      <c r="P250" s="49"/>
      <c r="Q250" s="49"/>
      <c r="R250" s="49"/>
      <c r="S250" s="49"/>
      <c r="T250" s="49"/>
      <c r="U250" s="49"/>
    </row>
    <row r="251" spans="1:21" ht="15">
      <c r="A251" s="49"/>
      <c r="B251" s="49"/>
      <c r="C251" s="49"/>
      <c r="D251" s="49"/>
      <c r="E251" s="49"/>
      <c r="F251" s="49"/>
      <c r="G251" s="49"/>
      <c r="H251" s="49"/>
      <c r="I251" s="49"/>
      <c r="J251" s="49"/>
      <c r="K251" s="49"/>
      <c r="L251" s="49"/>
      <c r="M251" s="49"/>
      <c r="N251" s="49"/>
      <c r="O251" s="49"/>
      <c r="P251" s="49"/>
      <c r="Q251" s="49"/>
      <c r="R251" s="49"/>
      <c r="S251" s="49"/>
      <c r="T251" s="49"/>
      <c r="U251" s="49"/>
    </row>
    <row r="252" spans="1:21" ht="15">
      <c r="A252" s="49"/>
      <c r="B252" s="49"/>
      <c r="C252" s="49"/>
      <c r="D252" s="49"/>
      <c r="E252" s="49"/>
      <c r="F252" s="49"/>
      <c r="G252" s="49"/>
      <c r="H252" s="49"/>
      <c r="I252" s="49"/>
      <c r="J252" s="49"/>
      <c r="K252" s="49"/>
      <c r="L252" s="49"/>
      <c r="M252" s="49"/>
      <c r="N252" s="49"/>
      <c r="O252" s="49"/>
      <c r="P252" s="49"/>
      <c r="Q252" s="49"/>
      <c r="R252" s="49"/>
      <c r="S252" s="49"/>
      <c r="T252" s="49"/>
      <c r="U252" s="49"/>
    </row>
    <row r="253" spans="1:21" ht="15">
      <c r="A253" s="49"/>
      <c r="B253" s="49"/>
      <c r="C253" s="49"/>
      <c r="D253" s="49"/>
      <c r="E253" s="49"/>
      <c r="F253" s="49"/>
      <c r="G253" s="49"/>
      <c r="H253" s="49"/>
      <c r="I253" s="49"/>
      <c r="J253" s="49"/>
      <c r="K253" s="49"/>
      <c r="L253" s="49"/>
      <c r="M253" s="49"/>
      <c r="N253" s="49"/>
      <c r="O253" s="49"/>
      <c r="P253" s="49"/>
      <c r="Q253" s="49"/>
      <c r="R253" s="49"/>
      <c r="S253" s="49"/>
      <c r="T253" s="49"/>
      <c r="U253" s="49"/>
    </row>
    <row r="254" spans="1:21" ht="15">
      <c r="A254" s="49"/>
      <c r="B254" s="49"/>
      <c r="C254" s="49"/>
      <c r="D254" s="49"/>
      <c r="E254" s="49"/>
      <c r="F254" s="49"/>
      <c r="G254" s="49"/>
      <c r="H254" s="49"/>
      <c r="I254" s="49"/>
      <c r="J254" s="49"/>
      <c r="K254" s="49"/>
      <c r="L254" s="49"/>
      <c r="M254" s="49"/>
      <c r="N254" s="49"/>
      <c r="O254" s="49"/>
      <c r="P254" s="49"/>
      <c r="Q254" s="49"/>
      <c r="R254" s="49"/>
      <c r="S254" s="49"/>
      <c r="T254" s="49"/>
      <c r="U254" s="49"/>
    </row>
    <row r="255" spans="1:21" ht="15">
      <c r="A255" s="49"/>
      <c r="B255" s="49"/>
      <c r="C255" s="49"/>
      <c r="D255" s="49"/>
      <c r="E255" s="49"/>
      <c r="F255" s="49"/>
      <c r="G255" s="49"/>
      <c r="H255" s="49"/>
      <c r="I255" s="49"/>
      <c r="J255" s="49"/>
      <c r="K255" s="49"/>
      <c r="L255" s="49"/>
      <c r="M255" s="49"/>
      <c r="N255" s="49"/>
      <c r="O255" s="49"/>
      <c r="P255" s="49"/>
      <c r="Q255" s="49"/>
      <c r="R255" s="49"/>
      <c r="S255" s="49"/>
      <c r="T255" s="49"/>
      <c r="U255" s="49"/>
    </row>
    <row r="256" spans="1:21" ht="15">
      <c r="A256" s="49"/>
      <c r="B256" s="49"/>
      <c r="C256" s="49"/>
      <c r="D256" s="49"/>
      <c r="E256" s="49"/>
      <c r="F256" s="49"/>
      <c r="G256" s="49"/>
      <c r="H256" s="49"/>
      <c r="I256" s="49"/>
      <c r="J256" s="49"/>
      <c r="K256" s="49"/>
      <c r="L256" s="49"/>
      <c r="M256" s="49"/>
      <c r="N256" s="49"/>
      <c r="O256" s="49"/>
      <c r="P256" s="49"/>
      <c r="Q256" s="49"/>
      <c r="R256" s="49"/>
      <c r="S256" s="49"/>
      <c r="T256" s="49"/>
      <c r="U256" s="49"/>
    </row>
    <row r="257" spans="1:21" ht="15">
      <c r="A257" s="49"/>
      <c r="B257" s="49"/>
      <c r="C257" s="49"/>
      <c r="D257" s="49"/>
      <c r="E257" s="49"/>
      <c r="F257" s="49"/>
      <c r="G257" s="49"/>
      <c r="H257" s="49"/>
      <c r="I257" s="49"/>
      <c r="J257" s="49"/>
      <c r="K257" s="49"/>
      <c r="L257" s="49"/>
      <c r="M257" s="49"/>
      <c r="N257" s="49"/>
      <c r="O257" s="49"/>
      <c r="P257" s="49"/>
      <c r="Q257" s="49"/>
      <c r="R257" s="49"/>
      <c r="S257" s="49"/>
      <c r="T257" s="49"/>
      <c r="U257" s="49"/>
    </row>
    <row r="258" spans="1:21" ht="15">
      <c r="A258" s="49"/>
      <c r="B258" s="49"/>
      <c r="C258" s="49"/>
      <c r="D258" s="49"/>
      <c r="E258" s="49"/>
      <c r="F258" s="49"/>
      <c r="G258" s="49"/>
      <c r="H258" s="49"/>
      <c r="I258" s="49"/>
      <c r="J258" s="49"/>
      <c r="K258" s="49"/>
      <c r="L258" s="49"/>
      <c r="M258" s="49"/>
      <c r="N258" s="49"/>
      <c r="O258" s="49"/>
      <c r="P258" s="49"/>
      <c r="Q258" s="49"/>
      <c r="R258" s="49"/>
      <c r="S258" s="49"/>
      <c r="T258" s="49"/>
      <c r="U258" s="49"/>
    </row>
    <row r="259" spans="1:21" ht="15">
      <c r="A259" s="49"/>
      <c r="B259" s="49"/>
      <c r="C259" s="49"/>
      <c r="D259" s="49"/>
      <c r="E259" s="49"/>
      <c r="F259" s="49"/>
      <c r="G259" s="49"/>
      <c r="H259" s="49"/>
      <c r="I259" s="49"/>
      <c r="J259" s="49"/>
      <c r="K259" s="49"/>
      <c r="L259" s="49"/>
      <c r="M259" s="49"/>
      <c r="N259" s="49"/>
      <c r="O259" s="49"/>
      <c r="P259" s="49"/>
      <c r="Q259" s="49"/>
      <c r="R259" s="49"/>
      <c r="S259" s="49"/>
      <c r="T259" s="49"/>
      <c r="U259" s="49"/>
    </row>
    <row r="260" spans="1:21" ht="15">
      <c r="A260" s="49"/>
      <c r="B260" s="49"/>
      <c r="C260" s="49"/>
      <c r="D260" s="49"/>
      <c r="E260" s="49"/>
      <c r="F260" s="49"/>
      <c r="G260" s="49"/>
      <c r="H260" s="49"/>
      <c r="I260" s="49"/>
      <c r="J260" s="49"/>
      <c r="K260" s="49"/>
      <c r="L260" s="49"/>
      <c r="M260" s="49"/>
      <c r="N260" s="49"/>
      <c r="O260" s="49"/>
      <c r="P260" s="49"/>
      <c r="Q260" s="49"/>
      <c r="R260" s="49"/>
      <c r="S260" s="49"/>
      <c r="T260" s="49"/>
      <c r="U260" s="49"/>
    </row>
    <row r="261" spans="1:21" ht="15">
      <c r="A261" s="49"/>
      <c r="B261" s="49"/>
      <c r="C261" s="49"/>
      <c r="D261" s="49"/>
      <c r="E261" s="49"/>
      <c r="F261" s="49"/>
      <c r="G261" s="49"/>
      <c r="H261" s="49"/>
      <c r="I261" s="49"/>
      <c r="J261" s="49"/>
      <c r="K261" s="49"/>
      <c r="L261" s="49"/>
      <c r="M261" s="49"/>
      <c r="N261" s="49"/>
      <c r="O261" s="49"/>
      <c r="P261" s="49"/>
      <c r="Q261" s="49"/>
      <c r="R261" s="49"/>
      <c r="S261" s="49"/>
      <c r="T261" s="49"/>
      <c r="U261" s="49"/>
    </row>
    <row r="262" spans="1:21" ht="15">
      <c r="A262" s="49"/>
      <c r="B262" s="49"/>
      <c r="C262" s="49"/>
      <c r="D262" s="49"/>
      <c r="E262" s="49"/>
      <c r="F262" s="49"/>
      <c r="G262" s="49"/>
      <c r="H262" s="49"/>
      <c r="I262" s="49"/>
      <c r="J262" s="49"/>
      <c r="K262" s="49"/>
      <c r="L262" s="49"/>
      <c r="M262" s="49"/>
      <c r="N262" s="49"/>
      <c r="O262" s="49"/>
      <c r="P262" s="49"/>
      <c r="Q262" s="49"/>
      <c r="R262" s="49"/>
      <c r="S262" s="49"/>
      <c r="T262" s="49"/>
      <c r="U262" s="49"/>
    </row>
    <row r="263" spans="1:21" ht="15">
      <c r="A263" s="49"/>
      <c r="B263" s="49"/>
      <c r="C263" s="49"/>
      <c r="D263" s="49"/>
      <c r="E263" s="49"/>
      <c r="F263" s="49"/>
      <c r="G263" s="49"/>
      <c r="H263" s="49"/>
      <c r="I263" s="49"/>
      <c r="J263" s="49"/>
      <c r="K263" s="49"/>
      <c r="L263" s="49"/>
      <c r="M263" s="49"/>
      <c r="N263" s="49"/>
      <c r="O263" s="49"/>
      <c r="P263" s="49"/>
      <c r="Q263" s="49"/>
      <c r="R263" s="49"/>
      <c r="S263" s="49"/>
      <c r="T263" s="49"/>
      <c r="U263" s="49"/>
    </row>
    <row r="264" spans="1:21" ht="15">
      <c r="A264" s="49"/>
      <c r="B264" s="49"/>
      <c r="C264" s="49"/>
      <c r="D264" s="49"/>
      <c r="E264" s="49"/>
      <c r="F264" s="49"/>
      <c r="G264" s="49"/>
      <c r="H264" s="49"/>
      <c r="I264" s="49"/>
      <c r="J264" s="49"/>
      <c r="K264" s="49"/>
      <c r="L264" s="49"/>
      <c r="M264" s="49"/>
      <c r="N264" s="49"/>
      <c r="O264" s="49"/>
      <c r="P264" s="49"/>
      <c r="Q264" s="49"/>
      <c r="R264" s="49"/>
      <c r="S264" s="49"/>
      <c r="T264" s="49"/>
      <c r="U264" s="49"/>
    </row>
    <row r="265" spans="1:21" ht="15">
      <c r="A265" s="49"/>
      <c r="B265" s="49"/>
      <c r="C265" s="49"/>
      <c r="D265" s="49"/>
      <c r="E265" s="49"/>
      <c r="F265" s="49"/>
      <c r="G265" s="49"/>
      <c r="H265" s="49"/>
      <c r="I265" s="49"/>
      <c r="J265" s="49"/>
      <c r="K265" s="49"/>
      <c r="L265" s="49"/>
      <c r="M265" s="49"/>
      <c r="N265" s="49"/>
      <c r="O265" s="49"/>
      <c r="P265" s="49"/>
      <c r="Q265" s="49"/>
      <c r="R265" s="49"/>
      <c r="S265" s="49"/>
      <c r="T265" s="49"/>
      <c r="U265" s="49"/>
    </row>
    <row r="266" spans="1:21" ht="15">
      <c r="A266" s="49"/>
      <c r="B266" s="49"/>
      <c r="C266" s="49"/>
      <c r="D266" s="49"/>
      <c r="E266" s="49"/>
      <c r="F266" s="49"/>
      <c r="G266" s="49"/>
      <c r="H266" s="49"/>
      <c r="I266" s="49"/>
      <c r="J266" s="49"/>
      <c r="K266" s="49"/>
      <c r="L266" s="49"/>
      <c r="M266" s="49"/>
      <c r="N266" s="49"/>
      <c r="O266" s="49"/>
      <c r="P266" s="49"/>
      <c r="Q266" s="49"/>
      <c r="R266" s="49"/>
      <c r="S266" s="49"/>
      <c r="T266" s="49"/>
      <c r="U266" s="49"/>
    </row>
    <row r="267" spans="1:21" ht="15">
      <c r="A267" s="49"/>
      <c r="B267" s="49"/>
      <c r="C267" s="49"/>
      <c r="D267" s="49"/>
      <c r="E267" s="49"/>
      <c r="F267" s="49"/>
      <c r="G267" s="49"/>
      <c r="H267" s="49"/>
      <c r="I267" s="49"/>
      <c r="J267" s="49"/>
      <c r="K267" s="49"/>
      <c r="L267" s="49"/>
      <c r="M267" s="49"/>
      <c r="N267" s="49"/>
      <c r="O267" s="49"/>
      <c r="P267" s="49"/>
      <c r="Q267" s="49"/>
      <c r="R267" s="49"/>
      <c r="S267" s="49"/>
      <c r="T267" s="49"/>
      <c r="U267" s="49"/>
    </row>
    <row r="268" spans="1:21" ht="15">
      <c r="A268" s="49"/>
      <c r="B268" s="49"/>
      <c r="C268" s="49"/>
      <c r="D268" s="49"/>
      <c r="E268" s="49"/>
      <c r="F268" s="49"/>
      <c r="G268" s="49"/>
      <c r="H268" s="49"/>
      <c r="I268" s="49"/>
      <c r="J268" s="49"/>
      <c r="K268" s="49"/>
      <c r="L268" s="49"/>
      <c r="M268" s="49"/>
      <c r="N268" s="49"/>
      <c r="O268" s="49"/>
      <c r="P268" s="49"/>
      <c r="Q268" s="49"/>
      <c r="R268" s="49"/>
      <c r="S268" s="49"/>
      <c r="T268" s="49"/>
      <c r="U268" s="49"/>
    </row>
    <row r="269" spans="1:21" ht="15">
      <c r="A269" s="49"/>
      <c r="B269" s="49"/>
      <c r="C269" s="49"/>
      <c r="D269" s="49"/>
      <c r="E269" s="49"/>
      <c r="F269" s="49"/>
      <c r="G269" s="49"/>
      <c r="H269" s="49"/>
      <c r="I269" s="49"/>
      <c r="J269" s="49"/>
      <c r="K269" s="49"/>
      <c r="L269" s="49"/>
      <c r="M269" s="49"/>
      <c r="N269" s="49"/>
      <c r="O269" s="49"/>
      <c r="P269" s="49"/>
      <c r="Q269" s="49"/>
      <c r="R269" s="49"/>
      <c r="S269" s="49"/>
      <c r="T269" s="49"/>
      <c r="U269" s="49"/>
    </row>
    <row r="270" spans="1:21" ht="15">
      <c r="A270" s="49"/>
      <c r="B270" s="49"/>
      <c r="C270" s="49"/>
      <c r="D270" s="49"/>
      <c r="E270" s="49"/>
      <c r="F270" s="49"/>
      <c r="G270" s="49"/>
      <c r="H270" s="49"/>
      <c r="I270" s="49"/>
      <c r="J270" s="49"/>
      <c r="K270" s="49"/>
      <c r="L270" s="49"/>
      <c r="M270" s="49"/>
      <c r="N270" s="49"/>
      <c r="O270" s="49"/>
      <c r="P270" s="49"/>
      <c r="Q270" s="49"/>
      <c r="R270" s="49"/>
      <c r="S270" s="49"/>
      <c r="T270" s="49"/>
      <c r="U270" s="49"/>
    </row>
    <row r="271" spans="1:21" ht="15">
      <c r="A271" s="49"/>
      <c r="B271" s="49"/>
      <c r="C271" s="49"/>
      <c r="D271" s="49"/>
      <c r="E271" s="49"/>
      <c r="F271" s="49"/>
      <c r="G271" s="49"/>
      <c r="H271" s="49"/>
      <c r="I271" s="49"/>
      <c r="J271" s="49"/>
      <c r="K271" s="49"/>
      <c r="L271" s="49"/>
      <c r="M271" s="49"/>
      <c r="N271" s="49"/>
      <c r="O271" s="49"/>
      <c r="P271" s="49"/>
      <c r="Q271" s="49"/>
      <c r="R271" s="49"/>
      <c r="S271" s="49"/>
      <c r="T271" s="49"/>
      <c r="U271" s="49"/>
    </row>
    <row r="272" spans="1:21" ht="15">
      <c r="A272" s="49"/>
      <c r="B272" s="49"/>
      <c r="C272" s="49"/>
      <c r="D272" s="49"/>
      <c r="E272" s="49"/>
      <c r="F272" s="49"/>
      <c r="G272" s="49"/>
      <c r="H272" s="49"/>
      <c r="I272" s="49"/>
      <c r="J272" s="49"/>
      <c r="K272" s="49"/>
      <c r="L272" s="49"/>
      <c r="M272" s="49"/>
      <c r="N272" s="49"/>
      <c r="O272" s="49"/>
      <c r="P272" s="49"/>
      <c r="Q272" s="49"/>
      <c r="R272" s="49"/>
      <c r="S272" s="49"/>
      <c r="T272" s="49"/>
      <c r="U272" s="49"/>
    </row>
    <row r="273" spans="1:21" ht="15">
      <c r="A273" s="49"/>
      <c r="B273" s="49"/>
      <c r="C273" s="49"/>
      <c r="D273" s="49"/>
      <c r="E273" s="49"/>
      <c r="F273" s="49"/>
      <c r="G273" s="49"/>
      <c r="H273" s="49"/>
      <c r="I273" s="49"/>
      <c r="J273" s="49"/>
      <c r="K273" s="49"/>
      <c r="L273" s="49"/>
      <c r="M273" s="49"/>
      <c r="N273" s="49"/>
      <c r="O273" s="49"/>
      <c r="P273" s="49"/>
      <c r="Q273" s="49"/>
      <c r="R273" s="49"/>
      <c r="S273" s="49"/>
      <c r="T273" s="49"/>
      <c r="U273" s="49"/>
    </row>
    <row r="274" spans="1:21" ht="15">
      <c r="A274" s="49"/>
      <c r="B274" s="49"/>
      <c r="C274" s="49"/>
      <c r="D274" s="49"/>
      <c r="E274" s="49"/>
      <c r="F274" s="49"/>
      <c r="G274" s="49"/>
      <c r="H274" s="49"/>
      <c r="I274" s="49"/>
      <c r="J274" s="49"/>
      <c r="K274" s="49"/>
      <c r="L274" s="49"/>
      <c r="M274" s="49"/>
      <c r="N274" s="49"/>
      <c r="O274" s="49"/>
      <c r="P274" s="49"/>
      <c r="Q274" s="49"/>
      <c r="R274" s="49"/>
      <c r="S274" s="49"/>
      <c r="T274" s="49"/>
      <c r="U274" s="49"/>
    </row>
    <row r="275" spans="1:21" ht="15">
      <c r="A275" s="49"/>
      <c r="B275" s="49"/>
      <c r="C275" s="49"/>
      <c r="D275" s="49"/>
      <c r="E275" s="49"/>
      <c r="F275" s="49"/>
      <c r="G275" s="49"/>
      <c r="H275" s="49"/>
      <c r="I275" s="49"/>
      <c r="J275" s="49"/>
      <c r="K275" s="49"/>
      <c r="L275" s="49"/>
      <c r="M275" s="49"/>
      <c r="N275" s="49"/>
      <c r="O275" s="49"/>
      <c r="P275" s="49"/>
      <c r="Q275" s="49"/>
      <c r="R275" s="49"/>
      <c r="S275" s="49"/>
      <c r="T275" s="49"/>
      <c r="U275" s="49"/>
    </row>
    <row r="276" spans="1:21" ht="15">
      <c r="A276" s="49"/>
      <c r="B276" s="49"/>
      <c r="C276" s="49"/>
      <c r="D276" s="49"/>
      <c r="E276" s="49"/>
      <c r="F276" s="49"/>
      <c r="G276" s="49"/>
      <c r="H276" s="49"/>
      <c r="I276" s="49"/>
      <c r="J276" s="49"/>
      <c r="K276" s="49"/>
      <c r="L276" s="49"/>
      <c r="M276" s="49"/>
      <c r="N276" s="49"/>
      <c r="O276" s="49"/>
      <c r="P276" s="49"/>
      <c r="Q276" s="49"/>
      <c r="R276" s="49"/>
      <c r="S276" s="49"/>
      <c r="T276" s="49"/>
      <c r="U276" s="49"/>
    </row>
    <row r="277" spans="1:21" ht="15">
      <c r="A277" s="49"/>
      <c r="B277" s="49"/>
      <c r="C277" s="49"/>
      <c r="D277" s="49"/>
      <c r="E277" s="49"/>
      <c r="F277" s="49"/>
      <c r="G277" s="49"/>
      <c r="H277" s="49"/>
      <c r="I277" s="49"/>
      <c r="J277" s="49"/>
      <c r="K277" s="49"/>
      <c r="L277" s="49"/>
      <c r="M277" s="49"/>
      <c r="N277" s="49"/>
      <c r="O277" s="49"/>
      <c r="P277" s="49"/>
      <c r="Q277" s="49"/>
      <c r="R277" s="49"/>
      <c r="S277" s="49"/>
      <c r="T277" s="49"/>
      <c r="U277" s="49"/>
    </row>
    <row r="278" spans="1:21" ht="15">
      <c r="A278" s="49"/>
      <c r="B278" s="49"/>
      <c r="C278" s="49"/>
      <c r="D278" s="49"/>
      <c r="E278" s="49"/>
      <c r="F278" s="49"/>
      <c r="G278" s="49"/>
      <c r="H278" s="49"/>
      <c r="I278" s="49"/>
      <c r="J278" s="49"/>
      <c r="K278" s="49"/>
      <c r="L278" s="49"/>
      <c r="M278" s="49"/>
      <c r="N278" s="49"/>
      <c r="O278" s="49"/>
      <c r="P278" s="49"/>
      <c r="Q278" s="49"/>
      <c r="R278" s="49"/>
      <c r="S278" s="49"/>
      <c r="T278" s="49"/>
      <c r="U278" s="49"/>
    </row>
    <row r="279" spans="1:21" ht="15">
      <c r="A279" s="49"/>
      <c r="B279" s="49"/>
      <c r="C279" s="49"/>
      <c r="D279" s="49"/>
      <c r="E279" s="49"/>
      <c r="F279" s="49"/>
      <c r="G279" s="49"/>
      <c r="H279" s="49"/>
      <c r="I279" s="49"/>
      <c r="J279" s="49"/>
      <c r="K279" s="49"/>
      <c r="L279" s="49"/>
      <c r="M279" s="49"/>
      <c r="N279" s="49"/>
      <c r="O279" s="49"/>
      <c r="P279" s="49"/>
      <c r="Q279" s="49"/>
      <c r="R279" s="49"/>
      <c r="S279" s="49"/>
      <c r="T279" s="49"/>
      <c r="U279" s="49"/>
    </row>
    <row r="280" spans="1:21" ht="15">
      <c r="A280" s="49"/>
      <c r="B280" s="49"/>
      <c r="C280" s="49"/>
      <c r="D280" s="49"/>
      <c r="E280" s="49"/>
      <c r="F280" s="49"/>
      <c r="G280" s="49"/>
      <c r="H280" s="49"/>
      <c r="I280" s="49"/>
      <c r="J280" s="49"/>
      <c r="K280" s="49"/>
      <c r="L280" s="49"/>
      <c r="M280" s="49"/>
      <c r="N280" s="49"/>
      <c r="O280" s="49"/>
      <c r="P280" s="49"/>
      <c r="Q280" s="49"/>
      <c r="R280" s="49"/>
      <c r="S280" s="49"/>
      <c r="T280" s="49"/>
      <c r="U280" s="49"/>
    </row>
    <row r="281" spans="1:21" ht="15">
      <c r="A281" s="49"/>
      <c r="B281" s="49"/>
      <c r="C281" s="49"/>
      <c r="D281" s="49"/>
      <c r="E281" s="49"/>
      <c r="F281" s="49"/>
      <c r="G281" s="49"/>
      <c r="H281" s="49"/>
      <c r="I281" s="49"/>
      <c r="J281" s="49"/>
      <c r="K281" s="49"/>
      <c r="L281" s="49"/>
      <c r="M281" s="49"/>
      <c r="N281" s="49"/>
      <c r="O281" s="49"/>
      <c r="P281" s="49"/>
      <c r="Q281" s="49"/>
      <c r="R281" s="49"/>
      <c r="S281" s="49"/>
      <c r="T281" s="49"/>
      <c r="U281" s="49"/>
    </row>
    <row r="282" spans="1:21" ht="15">
      <c r="A282" s="49"/>
      <c r="B282" s="49"/>
      <c r="C282" s="49"/>
      <c r="D282" s="49"/>
      <c r="E282" s="49"/>
      <c r="F282" s="49"/>
      <c r="G282" s="49"/>
      <c r="H282" s="49"/>
      <c r="I282" s="49"/>
      <c r="J282" s="49"/>
      <c r="K282" s="49"/>
      <c r="L282" s="49"/>
      <c r="M282" s="49"/>
      <c r="N282" s="49"/>
      <c r="O282" s="49"/>
      <c r="P282" s="49"/>
      <c r="Q282" s="49"/>
      <c r="R282" s="49"/>
      <c r="S282" s="49"/>
      <c r="T282" s="49"/>
      <c r="U282" s="49"/>
    </row>
    <row r="283" spans="1:21" ht="15">
      <c r="A283" s="49"/>
      <c r="B283" s="49"/>
      <c r="C283" s="49"/>
      <c r="D283" s="49"/>
      <c r="E283" s="49"/>
      <c r="F283" s="49"/>
      <c r="G283" s="49"/>
      <c r="H283" s="49"/>
      <c r="I283" s="49"/>
      <c r="J283" s="49"/>
      <c r="K283" s="49"/>
      <c r="L283" s="49"/>
      <c r="M283" s="49"/>
      <c r="N283" s="49"/>
      <c r="O283" s="49"/>
      <c r="P283" s="49"/>
      <c r="Q283" s="49"/>
      <c r="R283" s="49"/>
      <c r="S283" s="49"/>
      <c r="T283" s="49"/>
      <c r="U283" s="49"/>
    </row>
    <row r="284" spans="1:21" ht="15">
      <c r="A284" s="49"/>
      <c r="B284" s="49"/>
      <c r="C284" s="49"/>
      <c r="D284" s="49"/>
      <c r="E284" s="49"/>
      <c r="F284" s="49"/>
      <c r="G284" s="49"/>
      <c r="H284" s="49"/>
      <c r="I284" s="49"/>
      <c r="J284" s="49"/>
      <c r="K284" s="49"/>
      <c r="L284" s="49"/>
      <c r="M284" s="49"/>
      <c r="N284" s="49"/>
      <c r="O284" s="49"/>
      <c r="P284" s="49"/>
      <c r="Q284" s="49"/>
      <c r="R284" s="49"/>
      <c r="S284" s="49"/>
      <c r="T284" s="49"/>
      <c r="U284" s="49"/>
    </row>
  </sheetData>
  <mergeCells count="2">
    <mergeCell ref="A13:B13"/>
    <mergeCell ref="A14:B14"/>
  </mergeCells>
  <printOptions/>
  <pageMargins left="0.75" right="0.75" top="1" bottom="1" header="0.5" footer="0.5"/>
  <pageSetup orientation="portrait" paperSize="9"/>
  <drawing r:id="rId2"/>
  <legacyDrawing r:id="rId1"/>
</worksheet>
</file>

<file path=xl/worksheets/sheet16.xml><?xml version="1.0" encoding="utf-8"?>
<worksheet xmlns="http://schemas.openxmlformats.org/spreadsheetml/2006/main" xmlns:r="http://schemas.openxmlformats.org/officeDocument/2006/relationships">
  <sheetPr codeName="Sheet15"/>
  <dimension ref="A1:AN100"/>
  <sheetViews>
    <sheetView workbookViewId="0" topLeftCell="A1">
      <selection activeCell="I28" sqref="I28"/>
    </sheetView>
  </sheetViews>
  <sheetFormatPr defaultColWidth="9.140625" defaultRowHeight="15"/>
  <cols>
    <col min="34" max="34" width="14.7109375" style="0" bestFit="1" customWidth="1"/>
  </cols>
  <sheetData>
    <row r="1" spans="1:40" ht="15">
      <c r="A1" s="49"/>
      <c r="B1" s="49"/>
      <c r="C1" s="49"/>
      <c r="D1" s="49"/>
      <c r="E1" s="49"/>
      <c r="F1" s="49"/>
      <c r="G1" s="49"/>
      <c r="H1" s="49"/>
      <c r="I1" s="49"/>
      <c r="J1" s="49"/>
      <c r="K1" s="49"/>
      <c r="L1" s="49"/>
      <c r="M1" s="49"/>
      <c r="N1" s="49"/>
      <c r="O1" s="49"/>
      <c r="P1" s="49"/>
      <c r="Q1" s="49"/>
      <c r="R1" s="49"/>
      <c r="S1" s="49"/>
      <c r="T1" s="49"/>
      <c r="U1" s="49"/>
      <c r="V1" s="49"/>
      <c r="W1" s="49"/>
      <c r="X1" s="49"/>
      <c r="Y1" s="49"/>
      <c r="Z1" s="49"/>
      <c r="AA1" s="55" t="s">
        <v>35</v>
      </c>
      <c r="AB1" s="56" t="s">
        <v>2</v>
      </c>
      <c r="AC1" s="56" t="s">
        <v>0</v>
      </c>
      <c r="AD1" s="56" t="s">
        <v>36</v>
      </c>
      <c r="AE1" s="56" t="s">
        <v>38</v>
      </c>
      <c r="AF1" s="56" t="s">
        <v>70</v>
      </c>
      <c r="AG1" s="56" t="s">
        <v>96</v>
      </c>
      <c r="AH1" s="56" t="s">
        <v>91</v>
      </c>
      <c r="AI1" s="57" t="s">
        <v>66</v>
      </c>
      <c r="AJ1" s="4"/>
      <c r="AK1" s="4"/>
      <c r="AL1" s="4"/>
      <c r="AM1" s="4"/>
      <c r="AN1" s="4"/>
    </row>
    <row r="2" spans="1:40" ht="15">
      <c r="A2" s="49"/>
      <c r="B2" s="49"/>
      <c r="C2" s="49"/>
      <c r="D2" s="49"/>
      <c r="E2" s="49"/>
      <c r="F2" s="49"/>
      <c r="G2" s="49"/>
      <c r="H2" s="49"/>
      <c r="I2" s="49"/>
      <c r="J2" s="49"/>
      <c r="K2" s="49"/>
      <c r="L2" s="49"/>
      <c r="M2" s="49"/>
      <c r="N2" s="49"/>
      <c r="O2" s="49"/>
      <c r="P2" s="49"/>
      <c r="Q2" s="49"/>
      <c r="R2" s="49"/>
      <c r="S2" s="49"/>
      <c r="T2" s="49"/>
      <c r="U2" s="49"/>
      <c r="V2" s="49"/>
      <c r="W2" s="49"/>
      <c r="X2" s="49"/>
      <c r="Y2" s="49"/>
      <c r="Z2" s="49"/>
      <c r="AA2" s="52">
        <v>0</v>
      </c>
      <c r="AB2" s="53">
        <v>80</v>
      </c>
      <c r="AC2" s="53"/>
      <c r="AD2" s="53">
        <f aca="true" t="shared" si="0" ref="AD2:AD33">200-4*AA2</f>
        <v>200</v>
      </c>
      <c r="AE2" s="53">
        <f aca="true" t="shared" si="1" ref="AE2:AE33">200-8*AA2</f>
        <v>200</v>
      </c>
      <c r="AF2" s="53">
        <f aca="true" t="shared" si="2" ref="AF2:AF33">IF($AA2&lt;=15,C$18,-100000)</f>
        <v>140</v>
      </c>
      <c r="AG2" s="53">
        <f>IF(AA2&lt;=15,AD2,-100000)</f>
        <v>200</v>
      </c>
      <c r="AH2" s="53">
        <f>IF(AA2&gt;=15,AD2,-100000)</f>
        <v>-100000</v>
      </c>
      <c r="AI2" s="54">
        <f>AF2</f>
        <v>140</v>
      </c>
      <c r="AJ2" s="4"/>
      <c r="AK2" s="4"/>
      <c r="AL2" s="4"/>
      <c r="AM2" s="4"/>
      <c r="AN2" s="4"/>
    </row>
    <row r="3" spans="1:40" ht="15">
      <c r="A3" s="49"/>
      <c r="B3" s="49"/>
      <c r="C3" s="49"/>
      <c r="D3" s="49"/>
      <c r="E3" s="49"/>
      <c r="F3" s="49"/>
      <c r="G3" s="49"/>
      <c r="H3" s="49"/>
      <c r="I3" s="49"/>
      <c r="J3" s="49"/>
      <c r="K3" s="49"/>
      <c r="L3" s="49"/>
      <c r="M3" s="49"/>
      <c r="N3" s="49"/>
      <c r="O3" s="49"/>
      <c r="P3" s="49"/>
      <c r="Q3" s="49"/>
      <c r="R3" s="49"/>
      <c r="S3" s="49"/>
      <c r="T3" s="49"/>
      <c r="U3" s="49"/>
      <c r="V3" s="49"/>
      <c r="W3" s="49"/>
      <c r="X3" s="49"/>
      <c r="Y3" s="49"/>
      <c r="Z3" s="49"/>
      <c r="AA3" s="52">
        <f aca="true" t="shared" si="3" ref="AA3:AA34">AA2+1</f>
        <v>1</v>
      </c>
      <c r="AB3" s="53">
        <v>80</v>
      </c>
      <c r="AC3" s="53">
        <f aca="true" t="shared" si="4" ref="AC3:AC34">AI$2/AA3+AB3</f>
        <v>220</v>
      </c>
      <c r="AD3" s="53">
        <f t="shared" si="0"/>
        <v>196</v>
      </c>
      <c r="AE3" s="53">
        <f t="shared" si="1"/>
        <v>192</v>
      </c>
      <c r="AF3" s="53">
        <f t="shared" si="2"/>
        <v>140</v>
      </c>
      <c r="AG3" s="53">
        <f aca="true" t="shared" si="5" ref="AG3:AG52">IF(AA3&lt;=15,AD3,-100000)</f>
        <v>196</v>
      </c>
      <c r="AH3" s="53">
        <f aca="true" t="shared" si="6" ref="AH3:AH52">IF(AA3&gt;=15,AD3,-100000)</f>
        <v>-100000</v>
      </c>
      <c r="AI3" s="54">
        <f aca="true" t="shared" si="7" ref="AI3:AI52">AF3</f>
        <v>140</v>
      </c>
      <c r="AJ3" s="4"/>
      <c r="AK3" s="4"/>
      <c r="AL3" s="4"/>
      <c r="AM3" s="4"/>
      <c r="AN3" s="4"/>
    </row>
    <row r="4" spans="1:40" ht="15">
      <c r="A4" s="49"/>
      <c r="B4" s="49"/>
      <c r="C4" s="49"/>
      <c r="D4" s="49"/>
      <c r="E4" s="49"/>
      <c r="F4" s="49"/>
      <c r="G4" s="49"/>
      <c r="H4" s="49"/>
      <c r="I4" s="49"/>
      <c r="J4" s="49"/>
      <c r="K4" s="49"/>
      <c r="L4" s="49"/>
      <c r="M4" s="49"/>
      <c r="N4" s="49"/>
      <c r="O4" s="49"/>
      <c r="P4" s="49"/>
      <c r="Q4" s="49"/>
      <c r="R4" s="49"/>
      <c r="S4" s="49"/>
      <c r="T4" s="49"/>
      <c r="U4" s="49"/>
      <c r="V4" s="49"/>
      <c r="W4" s="49"/>
      <c r="X4" s="49"/>
      <c r="Y4" s="49"/>
      <c r="Z4" s="49"/>
      <c r="AA4" s="52">
        <f t="shared" si="3"/>
        <v>2</v>
      </c>
      <c r="AB4" s="53">
        <v>80</v>
      </c>
      <c r="AC4" s="53">
        <f t="shared" si="4"/>
        <v>150</v>
      </c>
      <c r="AD4" s="53">
        <f t="shared" si="0"/>
        <v>192</v>
      </c>
      <c r="AE4" s="53">
        <f t="shared" si="1"/>
        <v>184</v>
      </c>
      <c r="AF4" s="53">
        <f t="shared" si="2"/>
        <v>140</v>
      </c>
      <c r="AG4" s="53">
        <f t="shared" si="5"/>
        <v>192</v>
      </c>
      <c r="AH4" s="53">
        <f t="shared" si="6"/>
        <v>-100000</v>
      </c>
      <c r="AI4" s="54">
        <f t="shared" si="7"/>
        <v>140</v>
      </c>
      <c r="AJ4" s="4"/>
      <c r="AK4" s="4"/>
      <c r="AL4" s="4"/>
      <c r="AM4" s="4"/>
      <c r="AN4" s="4"/>
    </row>
    <row r="5" spans="1:40" ht="15">
      <c r="A5" s="49"/>
      <c r="B5" s="49"/>
      <c r="C5" s="49"/>
      <c r="D5" s="49"/>
      <c r="E5" s="49"/>
      <c r="F5" s="49"/>
      <c r="G5" s="49"/>
      <c r="H5" s="49"/>
      <c r="I5" s="49"/>
      <c r="J5" s="49"/>
      <c r="K5" s="49"/>
      <c r="L5" s="49"/>
      <c r="M5" s="49"/>
      <c r="N5" s="49"/>
      <c r="O5" s="49"/>
      <c r="P5" s="49"/>
      <c r="Q5" s="49"/>
      <c r="R5" s="49"/>
      <c r="S5" s="49"/>
      <c r="T5" s="49"/>
      <c r="U5" s="49"/>
      <c r="V5" s="49"/>
      <c r="W5" s="49"/>
      <c r="X5" s="49"/>
      <c r="Y5" s="49"/>
      <c r="Z5" s="49"/>
      <c r="AA5" s="52">
        <f t="shared" si="3"/>
        <v>3</v>
      </c>
      <c r="AB5" s="53">
        <v>80</v>
      </c>
      <c r="AC5" s="53">
        <f t="shared" si="4"/>
        <v>126.66666666666666</v>
      </c>
      <c r="AD5" s="53">
        <f t="shared" si="0"/>
        <v>188</v>
      </c>
      <c r="AE5" s="53">
        <f t="shared" si="1"/>
        <v>176</v>
      </c>
      <c r="AF5" s="53">
        <f t="shared" si="2"/>
        <v>140</v>
      </c>
      <c r="AG5" s="53">
        <f t="shared" si="5"/>
        <v>188</v>
      </c>
      <c r="AH5" s="53">
        <f t="shared" si="6"/>
        <v>-100000</v>
      </c>
      <c r="AI5" s="54">
        <f t="shared" si="7"/>
        <v>140</v>
      </c>
      <c r="AJ5" s="4"/>
      <c r="AK5" s="4"/>
      <c r="AL5" s="4"/>
      <c r="AM5" s="4"/>
      <c r="AN5" s="4"/>
    </row>
    <row r="6" spans="1:40" ht="15">
      <c r="A6" s="49"/>
      <c r="B6" s="49"/>
      <c r="C6" s="49"/>
      <c r="D6" s="49"/>
      <c r="E6" s="49"/>
      <c r="F6" s="49"/>
      <c r="G6" s="49"/>
      <c r="H6" s="49"/>
      <c r="I6" s="49"/>
      <c r="J6" s="49"/>
      <c r="K6" s="49"/>
      <c r="L6" s="49"/>
      <c r="M6" s="49"/>
      <c r="N6" s="49"/>
      <c r="O6" s="49"/>
      <c r="P6" s="49"/>
      <c r="Q6" s="49"/>
      <c r="R6" s="49"/>
      <c r="S6" s="49"/>
      <c r="T6" s="49"/>
      <c r="U6" s="49"/>
      <c r="V6" s="49"/>
      <c r="W6" s="49"/>
      <c r="X6" s="49"/>
      <c r="Y6" s="49"/>
      <c r="Z6" s="49"/>
      <c r="AA6" s="52">
        <f t="shared" si="3"/>
        <v>4</v>
      </c>
      <c r="AB6" s="53">
        <v>80</v>
      </c>
      <c r="AC6" s="53">
        <f t="shared" si="4"/>
        <v>115</v>
      </c>
      <c r="AD6" s="53">
        <f t="shared" si="0"/>
        <v>184</v>
      </c>
      <c r="AE6" s="53">
        <f t="shared" si="1"/>
        <v>168</v>
      </c>
      <c r="AF6" s="53">
        <f t="shared" si="2"/>
        <v>140</v>
      </c>
      <c r="AG6" s="53">
        <f t="shared" si="5"/>
        <v>184</v>
      </c>
      <c r="AH6" s="53">
        <f t="shared" si="6"/>
        <v>-100000</v>
      </c>
      <c r="AI6" s="54">
        <f t="shared" si="7"/>
        <v>140</v>
      </c>
      <c r="AJ6" s="4"/>
      <c r="AK6" s="4"/>
      <c r="AL6" s="4"/>
      <c r="AM6" s="4"/>
      <c r="AN6" s="4"/>
    </row>
    <row r="7" spans="1:40" ht="15">
      <c r="A7" s="49"/>
      <c r="B7" s="49"/>
      <c r="C7" s="49"/>
      <c r="D7" s="49"/>
      <c r="E7" s="49"/>
      <c r="F7" s="49"/>
      <c r="G7" s="49"/>
      <c r="H7" s="49"/>
      <c r="I7" s="49"/>
      <c r="J7" s="49"/>
      <c r="K7" s="49"/>
      <c r="L7" s="49"/>
      <c r="M7" s="49"/>
      <c r="N7" s="49"/>
      <c r="O7" s="49"/>
      <c r="P7" s="49"/>
      <c r="Q7" s="49"/>
      <c r="R7" s="49"/>
      <c r="S7" s="49"/>
      <c r="T7" s="49"/>
      <c r="U7" s="49"/>
      <c r="V7" s="49"/>
      <c r="W7" s="49"/>
      <c r="X7" s="49"/>
      <c r="Y7" s="49"/>
      <c r="Z7" s="49"/>
      <c r="AA7" s="52">
        <f t="shared" si="3"/>
        <v>5</v>
      </c>
      <c r="AB7" s="53">
        <v>80</v>
      </c>
      <c r="AC7" s="53">
        <f t="shared" si="4"/>
        <v>108</v>
      </c>
      <c r="AD7" s="53">
        <f t="shared" si="0"/>
        <v>180</v>
      </c>
      <c r="AE7" s="53">
        <f t="shared" si="1"/>
        <v>160</v>
      </c>
      <c r="AF7" s="53">
        <f t="shared" si="2"/>
        <v>140</v>
      </c>
      <c r="AG7" s="53">
        <f t="shared" si="5"/>
        <v>180</v>
      </c>
      <c r="AH7" s="53">
        <f t="shared" si="6"/>
        <v>-100000</v>
      </c>
      <c r="AI7" s="54">
        <f t="shared" si="7"/>
        <v>140</v>
      </c>
      <c r="AJ7" s="4"/>
      <c r="AK7" s="4"/>
      <c r="AL7" s="4"/>
      <c r="AM7" s="4"/>
      <c r="AN7" s="4"/>
    </row>
    <row r="8" spans="1:40" ht="15">
      <c r="A8" s="49"/>
      <c r="B8" s="49"/>
      <c r="C8" s="49"/>
      <c r="D8" s="49"/>
      <c r="E8" s="49"/>
      <c r="F8" s="49"/>
      <c r="G8" s="49"/>
      <c r="H8" s="49"/>
      <c r="I8" s="49"/>
      <c r="J8" s="49"/>
      <c r="K8" s="49"/>
      <c r="L8" s="49"/>
      <c r="M8" s="49"/>
      <c r="N8" s="49"/>
      <c r="O8" s="49"/>
      <c r="P8" s="49"/>
      <c r="Q8" s="49"/>
      <c r="R8" s="49"/>
      <c r="S8" s="49"/>
      <c r="T8" s="49"/>
      <c r="U8" s="49"/>
      <c r="V8" s="49"/>
      <c r="W8" s="49"/>
      <c r="X8" s="49"/>
      <c r="Y8" s="49"/>
      <c r="Z8" s="49"/>
      <c r="AA8" s="52">
        <f t="shared" si="3"/>
        <v>6</v>
      </c>
      <c r="AB8" s="53">
        <v>80</v>
      </c>
      <c r="AC8" s="53">
        <f t="shared" si="4"/>
        <v>103.33333333333333</v>
      </c>
      <c r="AD8" s="53">
        <f t="shared" si="0"/>
        <v>176</v>
      </c>
      <c r="AE8" s="53">
        <f t="shared" si="1"/>
        <v>152</v>
      </c>
      <c r="AF8" s="53">
        <f t="shared" si="2"/>
        <v>140</v>
      </c>
      <c r="AG8" s="53">
        <f t="shared" si="5"/>
        <v>176</v>
      </c>
      <c r="AH8" s="53">
        <f t="shared" si="6"/>
        <v>-100000</v>
      </c>
      <c r="AI8" s="54">
        <f t="shared" si="7"/>
        <v>140</v>
      </c>
      <c r="AJ8" s="4"/>
      <c r="AK8" s="4"/>
      <c r="AL8" s="4"/>
      <c r="AM8" s="4"/>
      <c r="AN8" s="4"/>
    </row>
    <row r="9" spans="1:40" ht="15">
      <c r="A9" s="49"/>
      <c r="B9" s="49"/>
      <c r="C9" s="49"/>
      <c r="D9" s="49"/>
      <c r="E9" s="49"/>
      <c r="F9" s="49"/>
      <c r="G9" s="49"/>
      <c r="H9" s="49"/>
      <c r="I9" s="49"/>
      <c r="J9" s="49"/>
      <c r="K9" s="49"/>
      <c r="L9" s="49"/>
      <c r="M9" s="49"/>
      <c r="N9" s="49"/>
      <c r="O9" s="49"/>
      <c r="P9" s="49"/>
      <c r="Q9" s="49"/>
      <c r="R9" s="49"/>
      <c r="S9" s="49"/>
      <c r="T9" s="49"/>
      <c r="U9" s="49"/>
      <c r="V9" s="49"/>
      <c r="W9" s="49"/>
      <c r="X9" s="49"/>
      <c r="Y9" s="49"/>
      <c r="Z9" s="49"/>
      <c r="AA9" s="52">
        <f t="shared" si="3"/>
        <v>7</v>
      </c>
      <c r="AB9" s="53">
        <v>80</v>
      </c>
      <c r="AC9" s="53">
        <f t="shared" si="4"/>
        <v>100</v>
      </c>
      <c r="AD9" s="53">
        <f t="shared" si="0"/>
        <v>172</v>
      </c>
      <c r="AE9" s="53">
        <f t="shared" si="1"/>
        <v>144</v>
      </c>
      <c r="AF9" s="53">
        <f t="shared" si="2"/>
        <v>140</v>
      </c>
      <c r="AG9" s="53">
        <f t="shared" si="5"/>
        <v>172</v>
      </c>
      <c r="AH9" s="53">
        <f t="shared" si="6"/>
        <v>-100000</v>
      </c>
      <c r="AI9" s="54">
        <f t="shared" si="7"/>
        <v>140</v>
      </c>
      <c r="AJ9" s="4"/>
      <c r="AK9" s="4"/>
      <c r="AL9" s="4"/>
      <c r="AM9" s="4"/>
      <c r="AN9" s="4"/>
    </row>
    <row r="10" spans="1:40" ht="1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52">
        <f t="shared" si="3"/>
        <v>8</v>
      </c>
      <c r="AB10" s="53">
        <v>80</v>
      </c>
      <c r="AC10" s="53">
        <f t="shared" si="4"/>
        <v>97.5</v>
      </c>
      <c r="AD10" s="53">
        <f t="shared" si="0"/>
        <v>168</v>
      </c>
      <c r="AE10" s="53">
        <f t="shared" si="1"/>
        <v>136</v>
      </c>
      <c r="AF10" s="53">
        <f t="shared" si="2"/>
        <v>140</v>
      </c>
      <c r="AG10" s="53">
        <f t="shared" si="5"/>
        <v>168</v>
      </c>
      <c r="AH10" s="53">
        <f t="shared" si="6"/>
        <v>-100000</v>
      </c>
      <c r="AI10" s="54">
        <f t="shared" si="7"/>
        <v>140</v>
      </c>
      <c r="AJ10" s="4"/>
      <c r="AK10" s="4"/>
      <c r="AL10" s="4"/>
      <c r="AM10" s="4"/>
      <c r="AN10" s="4"/>
    </row>
    <row r="11" spans="1:40" ht="1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52">
        <f t="shared" si="3"/>
        <v>9</v>
      </c>
      <c r="AB11" s="53">
        <v>80</v>
      </c>
      <c r="AC11" s="53">
        <f t="shared" si="4"/>
        <v>95.55555555555556</v>
      </c>
      <c r="AD11" s="53">
        <f t="shared" si="0"/>
        <v>164</v>
      </c>
      <c r="AE11" s="53">
        <f t="shared" si="1"/>
        <v>128</v>
      </c>
      <c r="AF11" s="53">
        <f t="shared" si="2"/>
        <v>140</v>
      </c>
      <c r="AG11" s="53">
        <f t="shared" si="5"/>
        <v>164</v>
      </c>
      <c r="AH11" s="53">
        <f t="shared" si="6"/>
        <v>-100000</v>
      </c>
      <c r="AI11" s="54">
        <f t="shared" si="7"/>
        <v>140</v>
      </c>
      <c r="AJ11" s="4"/>
      <c r="AK11" s="4"/>
      <c r="AL11" s="4"/>
      <c r="AM11" s="4"/>
      <c r="AN11" s="4"/>
    </row>
    <row r="12" spans="1:40" ht="1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52">
        <f t="shared" si="3"/>
        <v>10</v>
      </c>
      <c r="AB12" s="53">
        <v>80</v>
      </c>
      <c r="AC12" s="53">
        <f t="shared" si="4"/>
        <v>94</v>
      </c>
      <c r="AD12" s="53">
        <f t="shared" si="0"/>
        <v>160</v>
      </c>
      <c r="AE12" s="53">
        <f t="shared" si="1"/>
        <v>120</v>
      </c>
      <c r="AF12" s="53">
        <f t="shared" si="2"/>
        <v>140</v>
      </c>
      <c r="AG12" s="53">
        <f t="shared" si="5"/>
        <v>160</v>
      </c>
      <c r="AH12" s="53">
        <f t="shared" si="6"/>
        <v>-100000</v>
      </c>
      <c r="AI12" s="54">
        <f t="shared" si="7"/>
        <v>140</v>
      </c>
      <c r="AJ12" s="4"/>
      <c r="AK12" s="4"/>
      <c r="AL12" s="4"/>
      <c r="AM12" s="4"/>
      <c r="AN12" s="4"/>
    </row>
    <row r="13" spans="1:40" ht="1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52">
        <f t="shared" si="3"/>
        <v>11</v>
      </c>
      <c r="AB13" s="53">
        <v>80</v>
      </c>
      <c r="AC13" s="53">
        <f t="shared" si="4"/>
        <v>92.72727272727272</v>
      </c>
      <c r="AD13" s="53">
        <f t="shared" si="0"/>
        <v>156</v>
      </c>
      <c r="AE13" s="53">
        <f t="shared" si="1"/>
        <v>112</v>
      </c>
      <c r="AF13" s="53">
        <f t="shared" si="2"/>
        <v>140</v>
      </c>
      <c r="AG13" s="53">
        <f t="shared" si="5"/>
        <v>156</v>
      </c>
      <c r="AH13" s="53">
        <f t="shared" si="6"/>
        <v>-100000</v>
      </c>
      <c r="AI13" s="54">
        <f t="shared" si="7"/>
        <v>140</v>
      </c>
      <c r="AJ13" s="4"/>
      <c r="AK13" s="4"/>
      <c r="AL13" s="4"/>
      <c r="AM13" s="4"/>
      <c r="AN13" s="4"/>
    </row>
    <row r="14" spans="1:40" ht="1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52">
        <f t="shared" si="3"/>
        <v>12</v>
      </c>
      <c r="AB14" s="53">
        <v>80</v>
      </c>
      <c r="AC14" s="53">
        <f t="shared" si="4"/>
        <v>91.66666666666667</v>
      </c>
      <c r="AD14" s="53">
        <f t="shared" si="0"/>
        <v>152</v>
      </c>
      <c r="AE14" s="53">
        <f t="shared" si="1"/>
        <v>104</v>
      </c>
      <c r="AF14" s="53">
        <f t="shared" si="2"/>
        <v>140</v>
      </c>
      <c r="AG14" s="53">
        <f t="shared" si="5"/>
        <v>152</v>
      </c>
      <c r="AH14" s="53">
        <f t="shared" si="6"/>
        <v>-100000</v>
      </c>
      <c r="AI14" s="54">
        <f t="shared" si="7"/>
        <v>140</v>
      </c>
      <c r="AJ14" s="4"/>
      <c r="AK14" s="4"/>
      <c r="AL14" s="4"/>
      <c r="AM14" s="4"/>
      <c r="AN14" s="4"/>
    </row>
    <row r="15" spans="1:40" ht="1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52">
        <f t="shared" si="3"/>
        <v>13</v>
      </c>
      <c r="AB15" s="53">
        <v>80</v>
      </c>
      <c r="AC15" s="53">
        <f t="shared" si="4"/>
        <v>90.76923076923077</v>
      </c>
      <c r="AD15" s="53">
        <f t="shared" si="0"/>
        <v>148</v>
      </c>
      <c r="AE15" s="53">
        <f t="shared" si="1"/>
        <v>96</v>
      </c>
      <c r="AF15" s="53">
        <f t="shared" si="2"/>
        <v>140</v>
      </c>
      <c r="AG15" s="53">
        <f t="shared" si="5"/>
        <v>148</v>
      </c>
      <c r="AH15" s="53">
        <f t="shared" si="6"/>
        <v>-100000</v>
      </c>
      <c r="AI15" s="54">
        <f t="shared" si="7"/>
        <v>140</v>
      </c>
      <c r="AJ15" s="4"/>
      <c r="AK15" s="4"/>
      <c r="AL15" s="4"/>
      <c r="AM15" s="4"/>
      <c r="AN15" s="4"/>
    </row>
    <row r="16" spans="1:40" ht="1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52">
        <f t="shared" si="3"/>
        <v>14</v>
      </c>
      <c r="AB16" s="53">
        <v>80</v>
      </c>
      <c r="AC16" s="53">
        <f t="shared" si="4"/>
        <v>90</v>
      </c>
      <c r="AD16" s="53">
        <f t="shared" si="0"/>
        <v>144</v>
      </c>
      <c r="AE16" s="53">
        <f t="shared" si="1"/>
        <v>88</v>
      </c>
      <c r="AF16" s="53">
        <f t="shared" si="2"/>
        <v>140</v>
      </c>
      <c r="AG16" s="53">
        <f t="shared" si="5"/>
        <v>144</v>
      </c>
      <c r="AH16" s="53">
        <f t="shared" si="6"/>
        <v>-100000</v>
      </c>
      <c r="AI16" s="54">
        <f t="shared" si="7"/>
        <v>140</v>
      </c>
      <c r="AJ16" s="4"/>
      <c r="AK16" s="4"/>
      <c r="AL16" s="4"/>
      <c r="AM16" s="4"/>
      <c r="AN16" s="4"/>
    </row>
    <row r="17" spans="1:40" ht="15">
      <c r="A17" s="148" t="s">
        <v>84</v>
      </c>
      <c r="B17" s="149"/>
      <c r="C17" s="142">
        <v>15</v>
      </c>
      <c r="D17" s="49"/>
      <c r="E17" s="49"/>
      <c r="F17" s="49"/>
      <c r="G17" s="49"/>
      <c r="H17" s="49"/>
      <c r="I17" s="49"/>
      <c r="J17" s="49"/>
      <c r="K17" s="49"/>
      <c r="L17" s="49"/>
      <c r="M17" s="49"/>
      <c r="N17" s="49"/>
      <c r="O17" s="49"/>
      <c r="P17" s="49"/>
      <c r="Q17" s="49"/>
      <c r="R17" s="49"/>
      <c r="S17" s="49"/>
      <c r="T17" s="49"/>
      <c r="U17" s="49"/>
      <c r="V17" s="49"/>
      <c r="W17" s="49"/>
      <c r="X17" s="49"/>
      <c r="Y17" s="49"/>
      <c r="Z17" s="49"/>
      <c r="AA17" s="52">
        <f t="shared" si="3"/>
        <v>15</v>
      </c>
      <c r="AB17" s="53">
        <v>80</v>
      </c>
      <c r="AC17" s="53">
        <f t="shared" si="4"/>
        <v>89.33333333333333</v>
      </c>
      <c r="AD17" s="53">
        <f t="shared" si="0"/>
        <v>140</v>
      </c>
      <c r="AE17" s="53">
        <f t="shared" si="1"/>
        <v>80</v>
      </c>
      <c r="AF17" s="53">
        <f t="shared" si="2"/>
        <v>140</v>
      </c>
      <c r="AG17" s="53">
        <f t="shared" si="5"/>
        <v>140</v>
      </c>
      <c r="AH17" s="53">
        <f t="shared" si="6"/>
        <v>140</v>
      </c>
      <c r="AI17" s="54">
        <f t="shared" si="7"/>
        <v>140</v>
      </c>
      <c r="AJ17" s="4"/>
      <c r="AK17" s="4"/>
      <c r="AL17" s="4"/>
      <c r="AM17" s="4"/>
      <c r="AN17" s="4"/>
    </row>
    <row r="18" spans="1:40" ht="15">
      <c r="A18" s="148" t="s">
        <v>3</v>
      </c>
      <c r="B18" s="149"/>
      <c r="C18" s="142">
        <f>200-4*C17</f>
        <v>140</v>
      </c>
      <c r="D18" s="49"/>
      <c r="E18" s="49"/>
      <c r="F18" s="49"/>
      <c r="G18" s="49"/>
      <c r="H18" s="49"/>
      <c r="I18" s="49"/>
      <c r="J18" s="49"/>
      <c r="K18" s="49"/>
      <c r="L18" s="49"/>
      <c r="M18" s="49"/>
      <c r="N18" s="49"/>
      <c r="O18" s="49"/>
      <c r="P18" s="49"/>
      <c r="Q18" s="49"/>
      <c r="R18" s="49"/>
      <c r="S18" s="49"/>
      <c r="T18" s="49"/>
      <c r="U18" s="49"/>
      <c r="V18" s="49"/>
      <c r="W18" s="49"/>
      <c r="X18" s="49"/>
      <c r="Y18" s="49"/>
      <c r="Z18" s="49"/>
      <c r="AA18" s="52">
        <f t="shared" si="3"/>
        <v>16</v>
      </c>
      <c r="AB18" s="53">
        <v>80</v>
      </c>
      <c r="AC18" s="53">
        <f t="shared" si="4"/>
        <v>88.75</v>
      </c>
      <c r="AD18" s="53">
        <f t="shared" si="0"/>
        <v>136</v>
      </c>
      <c r="AE18" s="53">
        <f t="shared" si="1"/>
        <v>72</v>
      </c>
      <c r="AF18" s="53">
        <f t="shared" si="2"/>
        <v>-100000</v>
      </c>
      <c r="AG18" s="53">
        <f t="shared" si="5"/>
        <v>-100000</v>
      </c>
      <c r="AH18" s="53">
        <f t="shared" si="6"/>
        <v>136</v>
      </c>
      <c r="AI18" s="54">
        <f t="shared" si="7"/>
        <v>-100000</v>
      </c>
      <c r="AJ18" s="4"/>
      <c r="AK18" s="4"/>
      <c r="AL18" s="4"/>
      <c r="AM18" s="4"/>
      <c r="AN18" s="4"/>
    </row>
    <row r="19" spans="1:40" ht="15">
      <c r="A19" s="148" t="s">
        <v>33</v>
      </c>
      <c r="B19" s="149"/>
      <c r="C19" s="142">
        <f>(C18-80)*C17</f>
        <v>900</v>
      </c>
      <c r="D19" s="49"/>
      <c r="E19" s="49"/>
      <c r="F19" s="49"/>
      <c r="G19" s="49"/>
      <c r="H19" s="49"/>
      <c r="I19" s="49"/>
      <c r="J19" s="49"/>
      <c r="K19" s="49"/>
      <c r="L19" s="49"/>
      <c r="M19" s="49"/>
      <c r="N19" s="49"/>
      <c r="O19" s="49"/>
      <c r="P19" s="49"/>
      <c r="Q19" s="49"/>
      <c r="R19" s="49"/>
      <c r="S19" s="49"/>
      <c r="T19" s="49"/>
      <c r="U19" s="49"/>
      <c r="V19" s="49"/>
      <c r="W19" s="49"/>
      <c r="X19" s="49"/>
      <c r="Y19" s="49"/>
      <c r="Z19" s="49"/>
      <c r="AA19" s="52">
        <f t="shared" si="3"/>
        <v>17</v>
      </c>
      <c r="AB19" s="53">
        <v>80</v>
      </c>
      <c r="AC19" s="53">
        <f t="shared" si="4"/>
        <v>88.23529411764706</v>
      </c>
      <c r="AD19" s="53">
        <f t="shared" si="0"/>
        <v>132</v>
      </c>
      <c r="AE19" s="53">
        <f t="shared" si="1"/>
        <v>64</v>
      </c>
      <c r="AF19" s="53">
        <f t="shared" si="2"/>
        <v>-100000</v>
      </c>
      <c r="AG19" s="53">
        <f t="shared" si="5"/>
        <v>-100000</v>
      </c>
      <c r="AH19" s="53">
        <f t="shared" si="6"/>
        <v>132</v>
      </c>
      <c r="AI19" s="54">
        <f t="shared" si="7"/>
        <v>-100000</v>
      </c>
      <c r="AJ19" s="4"/>
      <c r="AK19" s="4"/>
      <c r="AL19" s="4"/>
      <c r="AM19" s="4"/>
      <c r="AN19" s="4"/>
    </row>
    <row r="20" spans="1:40" ht="15">
      <c r="A20" s="148" t="s">
        <v>95</v>
      </c>
      <c r="B20" s="149"/>
      <c r="C20" s="142">
        <f>0.5*(30-15)*(C18-80)</f>
        <v>450</v>
      </c>
      <c r="D20" s="49"/>
      <c r="E20" s="49"/>
      <c r="F20" s="49"/>
      <c r="G20" s="49"/>
      <c r="H20" s="49"/>
      <c r="I20" s="49"/>
      <c r="J20" s="49"/>
      <c r="K20" s="49"/>
      <c r="L20" s="49"/>
      <c r="M20" s="49"/>
      <c r="N20" s="49"/>
      <c r="O20" s="49"/>
      <c r="P20" s="49"/>
      <c r="Q20" s="49"/>
      <c r="R20" s="49"/>
      <c r="S20" s="49"/>
      <c r="T20" s="49"/>
      <c r="U20" s="49"/>
      <c r="V20" s="49"/>
      <c r="W20" s="49"/>
      <c r="X20" s="49"/>
      <c r="Y20" s="49"/>
      <c r="Z20" s="49"/>
      <c r="AA20" s="52">
        <f t="shared" si="3"/>
        <v>18</v>
      </c>
      <c r="AB20" s="53">
        <v>80</v>
      </c>
      <c r="AC20" s="53">
        <f t="shared" si="4"/>
        <v>87.77777777777777</v>
      </c>
      <c r="AD20" s="53">
        <f t="shared" si="0"/>
        <v>128</v>
      </c>
      <c r="AE20" s="53">
        <f t="shared" si="1"/>
        <v>56</v>
      </c>
      <c r="AF20" s="53">
        <f t="shared" si="2"/>
        <v>-100000</v>
      </c>
      <c r="AG20" s="53">
        <f t="shared" si="5"/>
        <v>-100000</v>
      </c>
      <c r="AH20" s="53">
        <f t="shared" si="6"/>
        <v>128</v>
      </c>
      <c r="AI20" s="54">
        <f t="shared" si="7"/>
        <v>-100000</v>
      </c>
      <c r="AJ20" s="4"/>
      <c r="AK20" s="4"/>
      <c r="AL20" s="4"/>
      <c r="AM20" s="4"/>
      <c r="AN20" s="4"/>
    </row>
    <row r="21" spans="1:40" ht="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52">
        <f t="shared" si="3"/>
        <v>19</v>
      </c>
      <c r="AB21" s="53">
        <v>80</v>
      </c>
      <c r="AC21" s="53">
        <f t="shared" si="4"/>
        <v>87.36842105263158</v>
      </c>
      <c r="AD21" s="53">
        <f t="shared" si="0"/>
        <v>124</v>
      </c>
      <c r="AE21" s="53">
        <f t="shared" si="1"/>
        <v>48</v>
      </c>
      <c r="AF21" s="53">
        <f t="shared" si="2"/>
        <v>-100000</v>
      </c>
      <c r="AG21" s="53">
        <f t="shared" si="5"/>
        <v>-100000</v>
      </c>
      <c r="AH21" s="53">
        <f t="shared" si="6"/>
        <v>124</v>
      </c>
      <c r="AI21" s="54">
        <f t="shared" si="7"/>
        <v>-100000</v>
      </c>
      <c r="AJ21" s="4"/>
      <c r="AK21" s="4"/>
      <c r="AL21" s="4"/>
      <c r="AM21" s="4"/>
      <c r="AN21" s="4"/>
    </row>
    <row r="22" spans="1:40" ht="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52">
        <f t="shared" si="3"/>
        <v>20</v>
      </c>
      <c r="AB22" s="53">
        <v>80</v>
      </c>
      <c r="AC22" s="53">
        <f t="shared" si="4"/>
        <v>87</v>
      </c>
      <c r="AD22" s="53">
        <f t="shared" si="0"/>
        <v>120</v>
      </c>
      <c r="AE22" s="53">
        <f t="shared" si="1"/>
        <v>40</v>
      </c>
      <c r="AF22" s="53">
        <f t="shared" si="2"/>
        <v>-100000</v>
      </c>
      <c r="AG22" s="53">
        <f t="shared" si="5"/>
        <v>-100000</v>
      </c>
      <c r="AH22" s="53">
        <f t="shared" si="6"/>
        <v>120</v>
      </c>
      <c r="AI22" s="54">
        <f t="shared" si="7"/>
        <v>-100000</v>
      </c>
      <c r="AJ22" s="4"/>
      <c r="AK22" s="4"/>
      <c r="AL22" s="4"/>
      <c r="AM22" s="4"/>
      <c r="AN22" s="4"/>
    </row>
    <row r="23" spans="1:40" ht="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52">
        <f t="shared" si="3"/>
        <v>21</v>
      </c>
      <c r="AB23" s="53">
        <v>80</v>
      </c>
      <c r="AC23" s="53">
        <f t="shared" si="4"/>
        <v>86.66666666666667</v>
      </c>
      <c r="AD23" s="53">
        <f t="shared" si="0"/>
        <v>116</v>
      </c>
      <c r="AE23" s="53">
        <f t="shared" si="1"/>
        <v>32</v>
      </c>
      <c r="AF23" s="53">
        <f t="shared" si="2"/>
        <v>-100000</v>
      </c>
      <c r="AG23" s="53">
        <f t="shared" si="5"/>
        <v>-100000</v>
      </c>
      <c r="AH23" s="53">
        <f t="shared" si="6"/>
        <v>116</v>
      </c>
      <c r="AI23" s="54">
        <f t="shared" si="7"/>
        <v>-100000</v>
      </c>
      <c r="AJ23" s="4"/>
      <c r="AK23" s="4"/>
      <c r="AL23" s="4"/>
      <c r="AM23" s="4"/>
      <c r="AN23" s="4"/>
    </row>
    <row r="24" spans="1:40" ht="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52">
        <f t="shared" si="3"/>
        <v>22</v>
      </c>
      <c r="AB24" s="53">
        <v>80</v>
      </c>
      <c r="AC24" s="53">
        <f t="shared" si="4"/>
        <v>86.36363636363636</v>
      </c>
      <c r="AD24" s="53">
        <f t="shared" si="0"/>
        <v>112</v>
      </c>
      <c r="AE24" s="53">
        <f t="shared" si="1"/>
        <v>24</v>
      </c>
      <c r="AF24" s="53">
        <f t="shared" si="2"/>
        <v>-100000</v>
      </c>
      <c r="AG24" s="53">
        <f t="shared" si="5"/>
        <v>-100000</v>
      </c>
      <c r="AH24" s="53">
        <f t="shared" si="6"/>
        <v>112</v>
      </c>
      <c r="AI24" s="54">
        <f t="shared" si="7"/>
        <v>-100000</v>
      </c>
      <c r="AJ24" s="4"/>
      <c r="AK24" s="4"/>
      <c r="AL24" s="4"/>
      <c r="AM24" s="4"/>
      <c r="AN24" s="4"/>
    </row>
    <row r="25" spans="1:40"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2">
        <f t="shared" si="3"/>
        <v>23</v>
      </c>
      <c r="AB25" s="53">
        <v>80</v>
      </c>
      <c r="AC25" s="53">
        <f t="shared" si="4"/>
        <v>86.08695652173913</v>
      </c>
      <c r="AD25" s="53">
        <f t="shared" si="0"/>
        <v>108</v>
      </c>
      <c r="AE25" s="53">
        <f t="shared" si="1"/>
        <v>16</v>
      </c>
      <c r="AF25" s="53">
        <f t="shared" si="2"/>
        <v>-100000</v>
      </c>
      <c r="AG25" s="53">
        <f t="shared" si="5"/>
        <v>-100000</v>
      </c>
      <c r="AH25" s="53">
        <f t="shared" si="6"/>
        <v>108</v>
      </c>
      <c r="AI25" s="54">
        <f t="shared" si="7"/>
        <v>-100000</v>
      </c>
      <c r="AJ25" s="4"/>
      <c r="AK25" s="4"/>
      <c r="AL25" s="4"/>
      <c r="AM25" s="4"/>
      <c r="AN25" s="4"/>
    </row>
    <row r="26" spans="1:40"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2">
        <f t="shared" si="3"/>
        <v>24</v>
      </c>
      <c r="AB26" s="53">
        <v>80</v>
      </c>
      <c r="AC26" s="53">
        <f t="shared" si="4"/>
        <v>85.83333333333333</v>
      </c>
      <c r="AD26" s="53">
        <f t="shared" si="0"/>
        <v>104</v>
      </c>
      <c r="AE26" s="53">
        <f t="shared" si="1"/>
        <v>8</v>
      </c>
      <c r="AF26" s="53">
        <f t="shared" si="2"/>
        <v>-100000</v>
      </c>
      <c r="AG26" s="53">
        <f t="shared" si="5"/>
        <v>-100000</v>
      </c>
      <c r="AH26" s="53">
        <f t="shared" si="6"/>
        <v>104</v>
      </c>
      <c r="AI26" s="54">
        <f t="shared" si="7"/>
        <v>-100000</v>
      </c>
      <c r="AJ26" s="4"/>
      <c r="AK26" s="4"/>
      <c r="AL26" s="4"/>
      <c r="AM26" s="4"/>
      <c r="AN26" s="4"/>
    </row>
    <row r="27" spans="1:40"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2">
        <f t="shared" si="3"/>
        <v>25</v>
      </c>
      <c r="AB27" s="53">
        <v>80</v>
      </c>
      <c r="AC27" s="53">
        <f t="shared" si="4"/>
        <v>85.6</v>
      </c>
      <c r="AD27" s="53">
        <f t="shared" si="0"/>
        <v>100</v>
      </c>
      <c r="AE27" s="53">
        <f t="shared" si="1"/>
        <v>0</v>
      </c>
      <c r="AF27" s="53">
        <f t="shared" si="2"/>
        <v>-100000</v>
      </c>
      <c r="AG27" s="53">
        <f t="shared" si="5"/>
        <v>-100000</v>
      </c>
      <c r="AH27" s="53">
        <f t="shared" si="6"/>
        <v>100</v>
      </c>
      <c r="AI27" s="54">
        <f t="shared" si="7"/>
        <v>-100000</v>
      </c>
      <c r="AJ27" s="4"/>
      <c r="AK27" s="4"/>
      <c r="AL27" s="4"/>
      <c r="AM27" s="4"/>
      <c r="AN27" s="4"/>
    </row>
    <row r="28" spans="1:40"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2">
        <f t="shared" si="3"/>
        <v>26</v>
      </c>
      <c r="AB28" s="53">
        <v>80</v>
      </c>
      <c r="AC28" s="53">
        <f t="shared" si="4"/>
        <v>85.38461538461539</v>
      </c>
      <c r="AD28" s="53">
        <f t="shared" si="0"/>
        <v>96</v>
      </c>
      <c r="AE28" s="53">
        <f t="shared" si="1"/>
        <v>-8</v>
      </c>
      <c r="AF28" s="53">
        <f t="shared" si="2"/>
        <v>-100000</v>
      </c>
      <c r="AG28" s="53">
        <f t="shared" si="5"/>
        <v>-100000</v>
      </c>
      <c r="AH28" s="53">
        <f t="shared" si="6"/>
        <v>96</v>
      </c>
      <c r="AI28" s="54">
        <f t="shared" si="7"/>
        <v>-100000</v>
      </c>
      <c r="AJ28" s="4"/>
      <c r="AK28" s="4"/>
      <c r="AL28" s="4"/>
      <c r="AM28" s="4"/>
      <c r="AN28" s="4"/>
    </row>
    <row r="29" spans="1:40"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2">
        <f t="shared" si="3"/>
        <v>27</v>
      </c>
      <c r="AB29" s="53">
        <v>80</v>
      </c>
      <c r="AC29" s="53">
        <f t="shared" si="4"/>
        <v>85.18518518518519</v>
      </c>
      <c r="AD29" s="53">
        <f t="shared" si="0"/>
        <v>92</v>
      </c>
      <c r="AE29" s="53">
        <f t="shared" si="1"/>
        <v>-16</v>
      </c>
      <c r="AF29" s="53">
        <f t="shared" si="2"/>
        <v>-100000</v>
      </c>
      <c r="AG29" s="53">
        <f t="shared" si="5"/>
        <v>-100000</v>
      </c>
      <c r="AH29" s="53">
        <f t="shared" si="6"/>
        <v>92</v>
      </c>
      <c r="AI29" s="54">
        <f t="shared" si="7"/>
        <v>-100000</v>
      </c>
      <c r="AJ29" s="4"/>
      <c r="AK29" s="4"/>
      <c r="AL29" s="4"/>
      <c r="AM29" s="4"/>
      <c r="AN29" s="4"/>
    </row>
    <row r="30" spans="1:40"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2">
        <f t="shared" si="3"/>
        <v>28</v>
      </c>
      <c r="AB30" s="53">
        <v>80</v>
      </c>
      <c r="AC30" s="53">
        <f t="shared" si="4"/>
        <v>85</v>
      </c>
      <c r="AD30" s="53">
        <f t="shared" si="0"/>
        <v>88</v>
      </c>
      <c r="AE30" s="53">
        <f t="shared" si="1"/>
        <v>-24</v>
      </c>
      <c r="AF30" s="53">
        <f t="shared" si="2"/>
        <v>-100000</v>
      </c>
      <c r="AG30" s="53">
        <f t="shared" si="5"/>
        <v>-100000</v>
      </c>
      <c r="AH30" s="53">
        <f t="shared" si="6"/>
        <v>88</v>
      </c>
      <c r="AI30" s="54">
        <f t="shared" si="7"/>
        <v>-100000</v>
      </c>
      <c r="AJ30" s="4"/>
      <c r="AK30" s="4"/>
      <c r="AL30" s="4"/>
      <c r="AM30" s="4"/>
      <c r="AN30" s="4"/>
    </row>
    <row r="31" spans="1:40"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2">
        <f t="shared" si="3"/>
        <v>29</v>
      </c>
      <c r="AB31" s="53">
        <v>80</v>
      </c>
      <c r="AC31" s="53">
        <f t="shared" si="4"/>
        <v>84.82758620689656</v>
      </c>
      <c r="AD31" s="53">
        <f t="shared" si="0"/>
        <v>84</v>
      </c>
      <c r="AE31" s="53">
        <f t="shared" si="1"/>
        <v>-32</v>
      </c>
      <c r="AF31" s="53">
        <f t="shared" si="2"/>
        <v>-100000</v>
      </c>
      <c r="AG31" s="53">
        <f t="shared" si="5"/>
        <v>-100000</v>
      </c>
      <c r="AH31" s="53">
        <f t="shared" si="6"/>
        <v>84</v>
      </c>
      <c r="AI31" s="54">
        <f t="shared" si="7"/>
        <v>-100000</v>
      </c>
      <c r="AJ31" s="4"/>
      <c r="AK31" s="4"/>
      <c r="AL31" s="4"/>
      <c r="AM31" s="4"/>
      <c r="AN31" s="4"/>
    </row>
    <row r="32" spans="1:40"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2">
        <f t="shared" si="3"/>
        <v>30</v>
      </c>
      <c r="AB32" s="53">
        <v>80</v>
      </c>
      <c r="AC32" s="53">
        <f t="shared" si="4"/>
        <v>84.66666666666667</v>
      </c>
      <c r="AD32" s="53">
        <f t="shared" si="0"/>
        <v>80</v>
      </c>
      <c r="AE32" s="53">
        <f t="shared" si="1"/>
        <v>-40</v>
      </c>
      <c r="AF32" s="53">
        <f t="shared" si="2"/>
        <v>-100000</v>
      </c>
      <c r="AG32" s="53">
        <f t="shared" si="5"/>
        <v>-100000</v>
      </c>
      <c r="AH32" s="53">
        <f t="shared" si="6"/>
        <v>80</v>
      </c>
      <c r="AI32" s="54">
        <f t="shared" si="7"/>
        <v>-100000</v>
      </c>
      <c r="AJ32" s="4"/>
      <c r="AK32" s="4"/>
      <c r="AL32" s="4"/>
      <c r="AM32" s="4"/>
      <c r="AN32" s="4"/>
    </row>
    <row r="33" spans="1:40"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2">
        <f t="shared" si="3"/>
        <v>31</v>
      </c>
      <c r="AB33" s="53">
        <v>80</v>
      </c>
      <c r="AC33" s="53">
        <f t="shared" si="4"/>
        <v>84.51612903225806</v>
      </c>
      <c r="AD33" s="53">
        <f t="shared" si="0"/>
        <v>76</v>
      </c>
      <c r="AE33" s="53">
        <f t="shared" si="1"/>
        <v>-48</v>
      </c>
      <c r="AF33" s="53">
        <f t="shared" si="2"/>
        <v>-100000</v>
      </c>
      <c r="AG33" s="53">
        <f t="shared" si="5"/>
        <v>-100000</v>
      </c>
      <c r="AH33" s="53">
        <f t="shared" si="6"/>
        <v>76</v>
      </c>
      <c r="AI33" s="54">
        <f t="shared" si="7"/>
        <v>-100000</v>
      </c>
      <c r="AJ33" s="4"/>
      <c r="AK33" s="4"/>
      <c r="AL33" s="4"/>
      <c r="AM33" s="4"/>
      <c r="AN33" s="4"/>
    </row>
    <row r="34" spans="1:40"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2">
        <f t="shared" si="3"/>
        <v>32</v>
      </c>
      <c r="AB34" s="53">
        <v>80</v>
      </c>
      <c r="AC34" s="53">
        <f t="shared" si="4"/>
        <v>84.375</v>
      </c>
      <c r="AD34" s="53">
        <f aca="true" t="shared" si="8" ref="AD34:AD52">200-4*AA34</f>
        <v>72</v>
      </c>
      <c r="AE34" s="53">
        <f aca="true" t="shared" si="9" ref="AE34:AE52">200-8*AA34</f>
        <v>-56</v>
      </c>
      <c r="AF34" s="53">
        <f aca="true" t="shared" si="10" ref="AF34:AF52">IF($AA34&lt;=15,C$18,-100000)</f>
        <v>-100000</v>
      </c>
      <c r="AG34" s="53">
        <f t="shared" si="5"/>
        <v>-100000</v>
      </c>
      <c r="AH34" s="53">
        <f t="shared" si="6"/>
        <v>72</v>
      </c>
      <c r="AI34" s="54">
        <f t="shared" si="7"/>
        <v>-100000</v>
      </c>
      <c r="AJ34" s="4"/>
      <c r="AK34" s="4"/>
      <c r="AL34" s="4"/>
      <c r="AM34" s="4"/>
      <c r="AN34" s="4"/>
    </row>
    <row r="35" spans="1:40"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2">
        <f aca="true" t="shared" si="11" ref="AA35:AA52">AA34+1</f>
        <v>33</v>
      </c>
      <c r="AB35" s="53">
        <v>80</v>
      </c>
      <c r="AC35" s="53">
        <f aca="true" t="shared" si="12" ref="AC35:AC52">AI$2/AA35+AB35</f>
        <v>84.24242424242425</v>
      </c>
      <c r="AD35" s="53">
        <f t="shared" si="8"/>
        <v>68</v>
      </c>
      <c r="AE35" s="53">
        <f t="shared" si="9"/>
        <v>-64</v>
      </c>
      <c r="AF35" s="53">
        <f t="shared" si="10"/>
        <v>-100000</v>
      </c>
      <c r="AG35" s="53">
        <f t="shared" si="5"/>
        <v>-100000</v>
      </c>
      <c r="AH35" s="53">
        <f t="shared" si="6"/>
        <v>68</v>
      </c>
      <c r="AI35" s="54">
        <f t="shared" si="7"/>
        <v>-100000</v>
      </c>
      <c r="AJ35" s="4"/>
      <c r="AK35" s="4"/>
      <c r="AL35" s="4"/>
      <c r="AM35" s="4"/>
      <c r="AN35" s="4"/>
    </row>
    <row r="36" spans="1:40"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2">
        <f t="shared" si="11"/>
        <v>34</v>
      </c>
      <c r="AB36" s="53">
        <v>80</v>
      </c>
      <c r="AC36" s="53">
        <f t="shared" si="12"/>
        <v>84.11764705882354</v>
      </c>
      <c r="AD36" s="53">
        <f t="shared" si="8"/>
        <v>64</v>
      </c>
      <c r="AE36" s="53">
        <f t="shared" si="9"/>
        <v>-72</v>
      </c>
      <c r="AF36" s="53">
        <f t="shared" si="10"/>
        <v>-100000</v>
      </c>
      <c r="AG36" s="53">
        <f t="shared" si="5"/>
        <v>-100000</v>
      </c>
      <c r="AH36" s="53">
        <f t="shared" si="6"/>
        <v>64</v>
      </c>
      <c r="AI36" s="54">
        <f t="shared" si="7"/>
        <v>-100000</v>
      </c>
      <c r="AJ36" s="4"/>
      <c r="AK36" s="4"/>
      <c r="AL36" s="4"/>
      <c r="AM36" s="4"/>
      <c r="AN36" s="4"/>
    </row>
    <row r="37" spans="1:40"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2">
        <f t="shared" si="11"/>
        <v>35</v>
      </c>
      <c r="AB37" s="53">
        <v>80</v>
      </c>
      <c r="AC37" s="53">
        <f t="shared" si="12"/>
        <v>84</v>
      </c>
      <c r="AD37" s="53">
        <f t="shared" si="8"/>
        <v>60</v>
      </c>
      <c r="AE37" s="53">
        <f t="shared" si="9"/>
        <v>-80</v>
      </c>
      <c r="AF37" s="53">
        <f t="shared" si="10"/>
        <v>-100000</v>
      </c>
      <c r="AG37" s="53">
        <f t="shared" si="5"/>
        <v>-100000</v>
      </c>
      <c r="AH37" s="53">
        <f t="shared" si="6"/>
        <v>60</v>
      </c>
      <c r="AI37" s="54">
        <f t="shared" si="7"/>
        <v>-100000</v>
      </c>
      <c r="AJ37" s="4"/>
      <c r="AK37" s="4"/>
      <c r="AL37" s="4"/>
      <c r="AM37" s="4"/>
      <c r="AN37" s="4"/>
    </row>
    <row r="38" spans="1:40"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2">
        <f t="shared" si="11"/>
        <v>36</v>
      </c>
      <c r="AB38" s="53">
        <v>80</v>
      </c>
      <c r="AC38" s="53">
        <f t="shared" si="12"/>
        <v>83.88888888888889</v>
      </c>
      <c r="AD38" s="53">
        <f t="shared" si="8"/>
        <v>56</v>
      </c>
      <c r="AE38" s="53">
        <f t="shared" si="9"/>
        <v>-88</v>
      </c>
      <c r="AF38" s="53">
        <f t="shared" si="10"/>
        <v>-100000</v>
      </c>
      <c r="AG38" s="53">
        <f t="shared" si="5"/>
        <v>-100000</v>
      </c>
      <c r="AH38" s="53">
        <f t="shared" si="6"/>
        <v>56</v>
      </c>
      <c r="AI38" s="54">
        <f t="shared" si="7"/>
        <v>-100000</v>
      </c>
      <c r="AJ38" s="4"/>
      <c r="AK38" s="4"/>
      <c r="AL38" s="4"/>
      <c r="AM38" s="4"/>
      <c r="AN38" s="4"/>
    </row>
    <row r="39" spans="1:40"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2">
        <f t="shared" si="11"/>
        <v>37</v>
      </c>
      <c r="AB39" s="53">
        <v>80</v>
      </c>
      <c r="AC39" s="53">
        <f t="shared" si="12"/>
        <v>83.78378378378379</v>
      </c>
      <c r="AD39" s="53">
        <f t="shared" si="8"/>
        <v>52</v>
      </c>
      <c r="AE39" s="53">
        <f t="shared" si="9"/>
        <v>-96</v>
      </c>
      <c r="AF39" s="53">
        <f t="shared" si="10"/>
        <v>-100000</v>
      </c>
      <c r="AG39" s="53">
        <f t="shared" si="5"/>
        <v>-100000</v>
      </c>
      <c r="AH39" s="53">
        <f t="shared" si="6"/>
        <v>52</v>
      </c>
      <c r="AI39" s="54">
        <f t="shared" si="7"/>
        <v>-100000</v>
      </c>
      <c r="AJ39" s="4"/>
      <c r="AK39" s="4"/>
      <c r="AL39" s="4"/>
      <c r="AM39" s="4"/>
      <c r="AN39" s="4"/>
    </row>
    <row r="40" spans="1:40"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2">
        <f t="shared" si="11"/>
        <v>38</v>
      </c>
      <c r="AB40" s="53">
        <v>80</v>
      </c>
      <c r="AC40" s="53">
        <f t="shared" si="12"/>
        <v>83.6842105263158</v>
      </c>
      <c r="AD40" s="53">
        <f t="shared" si="8"/>
        <v>48</v>
      </c>
      <c r="AE40" s="53">
        <f t="shared" si="9"/>
        <v>-104</v>
      </c>
      <c r="AF40" s="53">
        <f t="shared" si="10"/>
        <v>-100000</v>
      </c>
      <c r="AG40" s="53">
        <f t="shared" si="5"/>
        <v>-100000</v>
      </c>
      <c r="AH40" s="53">
        <f t="shared" si="6"/>
        <v>48</v>
      </c>
      <c r="AI40" s="54">
        <f t="shared" si="7"/>
        <v>-100000</v>
      </c>
      <c r="AJ40" s="4"/>
      <c r="AK40" s="4"/>
      <c r="AL40" s="4"/>
      <c r="AM40" s="4"/>
      <c r="AN40" s="4"/>
    </row>
    <row r="41" spans="1:40"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2">
        <f t="shared" si="11"/>
        <v>39</v>
      </c>
      <c r="AB41" s="53">
        <v>80</v>
      </c>
      <c r="AC41" s="53">
        <f t="shared" si="12"/>
        <v>83.58974358974359</v>
      </c>
      <c r="AD41" s="53">
        <f t="shared" si="8"/>
        <v>44</v>
      </c>
      <c r="AE41" s="53">
        <f t="shared" si="9"/>
        <v>-112</v>
      </c>
      <c r="AF41" s="53">
        <f t="shared" si="10"/>
        <v>-100000</v>
      </c>
      <c r="AG41" s="53">
        <f t="shared" si="5"/>
        <v>-100000</v>
      </c>
      <c r="AH41" s="53">
        <f t="shared" si="6"/>
        <v>44</v>
      </c>
      <c r="AI41" s="54">
        <f t="shared" si="7"/>
        <v>-100000</v>
      </c>
      <c r="AJ41" s="4"/>
      <c r="AK41" s="4"/>
      <c r="AL41" s="4"/>
      <c r="AM41" s="4"/>
      <c r="AN41" s="4"/>
    </row>
    <row r="42" spans="1:40" ht="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2">
        <f t="shared" si="11"/>
        <v>40</v>
      </c>
      <c r="AB42" s="53">
        <v>80</v>
      </c>
      <c r="AC42" s="53">
        <f t="shared" si="12"/>
        <v>83.5</v>
      </c>
      <c r="AD42" s="53">
        <f t="shared" si="8"/>
        <v>40</v>
      </c>
      <c r="AE42" s="53">
        <f t="shared" si="9"/>
        <v>-120</v>
      </c>
      <c r="AF42" s="53">
        <f t="shared" si="10"/>
        <v>-100000</v>
      </c>
      <c r="AG42" s="53">
        <f t="shared" si="5"/>
        <v>-100000</v>
      </c>
      <c r="AH42" s="53">
        <f t="shared" si="6"/>
        <v>40</v>
      </c>
      <c r="AI42" s="54">
        <f t="shared" si="7"/>
        <v>-100000</v>
      </c>
      <c r="AJ42" s="4"/>
      <c r="AK42" s="4"/>
      <c r="AL42" s="4"/>
      <c r="AM42" s="4"/>
      <c r="AN42" s="4"/>
    </row>
    <row r="43" spans="1:40" ht="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2">
        <f t="shared" si="11"/>
        <v>41</v>
      </c>
      <c r="AB43" s="53">
        <v>80</v>
      </c>
      <c r="AC43" s="53">
        <f t="shared" si="12"/>
        <v>83.41463414634147</v>
      </c>
      <c r="AD43" s="53">
        <f t="shared" si="8"/>
        <v>36</v>
      </c>
      <c r="AE43" s="53">
        <f t="shared" si="9"/>
        <v>-128</v>
      </c>
      <c r="AF43" s="53">
        <f t="shared" si="10"/>
        <v>-100000</v>
      </c>
      <c r="AG43" s="53">
        <f t="shared" si="5"/>
        <v>-100000</v>
      </c>
      <c r="AH43" s="53">
        <f t="shared" si="6"/>
        <v>36</v>
      </c>
      <c r="AI43" s="54">
        <f t="shared" si="7"/>
        <v>-100000</v>
      </c>
      <c r="AJ43" s="4"/>
      <c r="AK43" s="4"/>
      <c r="AL43" s="4"/>
      <c r="AM43" s="4"/>
      <c r="AN43" s="4"/>
    </row>
    <row r="44" spans="1:40" ht="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2">
        <f t="shared" si="11"/>
        <v>42</v>
      </c>
      <c r="AB44" s="53">
        <v>80</v>
      </c>
      <c r="AC44" s="53">
        <f t="shared" si="12"/>
        <v>83.33333333333333</v>
      </c>
      <c r="AD44" s="53">
        <f t="shared" si="8"/>
        <v>32</v>
      </c>
      <c r="AE44" s="53">
        <f t="shared" si="9"/>
        <v>-136</v>
      </c>
      <c r="AF44" s="53">
        <f t="shared" si="10"/>
        <v>-100000</v>
      </c>
      <c r="AG44" s="53">
        <f t="shared" si="5"/>
        <v>-100000</v>
      </c>
      <c r="AH44" s="53">
        <f t="shared" si="6"/>
        <v>32</v>
      </c>
      <c r="AI44" s="54">
        <f t="shared" si="7"/>
        <v>-100000</v>
      </c>
      <c r="AJ44" s="4"/>
      <c r="AK44" s="4"/>
      <c r="AL44" s="4"/>
      <c r="AM44" s="4"/>
      <c r="AN44" s="4"/>
    </row>
    <row r="45" spans="1:40" ht="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52">
        <f t="shared" si="11"/>
        <v>43</v>
      </c>
      <c r="AB45" s="53">
        <v>80</v>
      </c>
      <c r="AC45" s="53">
        <f t="shared" si="12"/>
        <v>83.25581395348837</v>
      </c>
      <c r="AD45" s="53">
        <f t="shared" si="8"/>
        <v>28</v>
      </c>
      <c r="AE45" s="53">
        <f t="shared" si="9"/>
        <v>-144</v>
      </c>
      <c r="AF45" s="53">
        <f t="shared" si="10"/>
        <v>-100000</v>
      </c>
      <c r="AG45" s="53">
        <f t="shared" si="5"/>
        <v>-100000</v>
      </c>
      <c r="AH45" s="53">
        <f t="shared" si="6"/>
        <v>28</v>
      </c>
      <c r="AI45" s="54">
        <f t="shared" si="7"/>
        <v>-100000</v>
      </c>
      <c r="AJ45" s="4"/>
      <c r="AK45" s="4"/>
      <c r="AL45" s="4"/>
      <c r="AM45" s="4"/>
      <c r="AN45" s="4"/>
    </row>
    <row r="46" spans="1:40" ht="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52">
        <f t="shared" si="11"/>
        <v>44</v>
      </c>
      <c r="AB46" s="53">
        <v>80</v>
      </c>
      <c r="AC46" s="53">
        <f t="shared" si="12"/>
        <v>83.18181818181819</v>
      </c>
      <c r="AD46" s="53">
        <f t="shared" si="8"/>
        <v>24</v>
      </c>
      <c r="AE46" s="53">
        <f t="shared" si="9"/>
        <v>-152</v>
      </c>
      <c r="AF46" s="53">
        <f t="shared" si="10"/>
        <v>-100000</v>
      </c>
      <c r="AG46" s="53">
        <f t="shared" si="5"/>
        <v>-100000</v>
      </c>
      <c r="AH46" s="53">
        <f t="shared" si="6"/>
        <v>24</v>
      </c>
      <c r="AI46" s="54">
        <f t="shared" si="7"/>
        <v>-100000</v>
      </c>
      <c r="AJ46" s="4"/>
      <c r="AK46" s="4"/>
      <c r="AL46" s="4"/>
      <c r="AM46" s="4"/>
      <c r="AN46" s="4"/>
    </row>
    <row r="47" spans="1:40" ht="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52">
        <f t="shared" si="11"/>
        <v>45</v>
      </c>
      <c r="AB47" s="53">
        <v>80</v>
      </c>
      <c r="AC47" s="53">
        <f t="shared" si="12"/>
        <v>83.11111111111111</v>
      </c>
      <c r="AD47" s="53">
        <f t="shared" si="8"/>
        <v>20</v>
      </c>
      <c r="AE47" s="53">
        <f t="shared" si="9"/>
        <v>-160</v>
      </c>
      <c r="AF47" s="53">
        <f t="shared" si="10"/>
        <v>-100000</v>
      </c>
      <c r="AG47" s="53">
        <f t="shared" si="5"/>
        <v>-100000</v>
      </c>
      <c r="AH47" s="53">
        <f t="shared" si="6"/>
        <v>20</v>
      </c>
      <c r="AI47" s="54">
        <f t="shared" si="7"/>
        <v>-100000</v>
      </c>
      <c r="AJ47" s="4"/>
      <c r="AK47" s="4"/>
      <c r="AL47" s="4"/>
      <c r="AM47" s="4"/>
      <c r="AN47" s="4"/>
    </row>
    <row r="48" spans="1:40" ht="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52">
        <f t="shared" si="11"/>
        <v>46</v>
      </c>
      <c r="AB48" s="53">
        <v>80</v>
      </c>
      <c r="AC48" s="53">
        <f t="shared" si="12"/>
        <v>83.04347826086956</v>
      </c>
      <c r="AD48" s="53">
        <f t="shared" si="8"/>
        <v>16</v>
      </c>
      <c r="AE48" s="53">
        <f t="shared" si="9"/>
        <v>-168</v>
      </c>
      <c r="AF48" s="53">
        <f t="shared" si="10"/>
        <v>-100000</v>
      </c>
      <c r="AG48" s="53">
        <f t="shared" si="5"/>
        <v>-100000</v>
      </c>
      <c r="AH48" s="53">
        <f t="shared" si="6"/>
        <v>16</v>
      </c>
      <c r="AI48" s="54">
        <f t="shared" si="7"/>
        <v>-100000</v>
      </c>
      <c r="AJ48" s="4"/>
      <c r="AK48" s="4"/>
      <c r="AL48" s="4"/>
      <c r="AM48" s="4"/>
      <c r="AN48" s="4"/>
    </row>
    <row r="49" spans="1:40" ht="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52">
        <f t="shared" si="11"/>
        <v>47</v>
      </c>
      <c r="AB49" s="53">
        <v>80</v>
      </c>
      <c r="AC49" s="53">
        <f t="shared" si="12"/>
        <v>82.97872340425532</v>
      </c>
      <c r="AD49" s="53">
        <f t="shared" si="8"/>
        <v>12</v>
      </c>
      <c r="AE49" s="53">
        <f t="shared" si="9"/>
        <v>-176</v>
      </c>
      <c r="AF49" s="53">
        <f t="shared" si="10"/>
        <v>-100000</v>
      </c>
      <c r="AG49" s="53">
        <f t="shared" si="5"/>
        <v>-100000</v>
      </c>
      <c r="AH49" s="53">
        <f t="shared" si="6"/>
        <v>12</v>
      </c>
      <c r="AI49" s="54">
        <f t="shared" si="7"/>
        <v>-100000</v>
      </c>
      <c r="AJ49" s="4"/>
      <c r="AK49" s="4"/>
      <c r="AL49" s="4"/>
      <c r="AM49" s="4"/>
      <c r="AN49" s="4"/>
    </row>
    <row r="50" spans="1:40" ht="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52">
        <f t="shared" si="11"/>
        <v>48</v>
      </c>
      <c r="AB50" s="53">
        <v>80</v>
      </c>
      <c r="AC50" s="53">
        <f t="shared" si="12"/>
        <v>82.91666666666667</v>
      </c>
      <c r="AD50" s="53">
        <f t="shared" si="8"/>
        <v>8</v>
      </c>
      <c r="AE50" s="53">
        <f t="shared" si="9"/>
        <v>-184</v>
      </c>
      <c r="AF50" s="53">
        <f t="shared" si="10"/>
        <v>-100000</v>
      </c>
      <c r="AG50" s="53">
        <f t="shared" si="5"/>
        <v>-100000</v>
      </c>
      <c r="AH50" s="53">
        <f t="shared" si="6"/>
        <v>8</v>
      </c>
      <c r="AI50" s="54">
        <f t="shared" si="7"/>
        <v>-100000</v>
      </c>
      <c r="AJ50" s="4"/>
      <c r="AK50" s="4"/>
      <c r="AL50" s="4"/>
      <c r="AM50" s="4"/>
      <c r="AN50" s="4"/>
    </row>
    <row r="51" spans="1:40" ht="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52">
        <f t="shared" si="11"/>
        <v>49</v>
      </c>
      <c r="AB51" s="53">
        <v>80</v>
      </c>
      <c r="AC51" s="53">
        <f t="shared" si="12"/>
        <v>82.85714285714286</v>
      </c>
      <c r="AD51" s="53">
        <f t="shared" si="8"/>
        <v>4</v>
      </c>
      <c r="AE51" s="53">
        <f t="shared" si="9"/>
        <v>-192</v>
      </c>
      <c r="AF51" s="53">
        <f t="shared" si="10"/>
        <v>-100000</v>
      </c>
      <c r="AG51" s="53">
        <f t="shared" si="5"/>
        <v>-100000</v>
      </c>
      <c r="AH51" s="53">
        <f t="shared" si="6"/>
        <v>4</v>
      </c>
      <c r="AI51" s="54">
        <f t="shared" si="7"/>
        <v>-100000</v>
      </c>
      <c r="AJ51" s="4"/>
      <c r="AK51" s="4"/>
      <c r="AL51" s="4"/>
      <c r="AM51" s="4"/>
      <c r="AN51" s="4"/>
    </row>
    <row r="52" spans="1:40" ht="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52">
        <f t="shared" si="11"/>
        <v>50</v>
      </c>
      <c r="AB52" s="53">
        <v>80</v>
      </c>
      <c r="AC52" s="53">
        <f t="shared" si="12"/>
        <v>82.8</v>
      </c>
      <c r="AD52" s="53">
        <f t="shared" si="8"/>
        <v>0</v>
      </c>
      <c r="AE52" s="53">
        <f t="shared" si="9"/>
        <v>-200</v>
      </c>
      <c r="AF52" s="53">
        <f t="shared" si="10"/>
        <v>-100000</v>
      </c>
      <c r="AG52" s="53">
        <f t="shared" si="5"/>
        <v>-100000</v>
      </c>
      <c r="AH52" s="53">
        <f t="shared" si="6"/>
        <v>0</v>
      </c>
      <c r="AI52" s="54">
        <f t="shared" si="7"/>
        <v>-100000</v>
      </c>
      <c r="AJ52" s="4"/>
      <c r="AK52" s="4"/>
      <c r="AL52" s="4"/>
      <c r="AM52" s="4"/>
      <c r="AN52" s="4"/>
    </row>
    <row r="53" spans="1:40"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
      <c r="AK53" s="4"/>
      <c r="AL53" s="4"/>
      <c r="AM53" s="4"/>
      <c r="AN53" s="4"/>
    </row>
    <row r="54" spans="1:40"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
      <c r="AK54" s="4"/>
      <c r="AL54" s="4"/>
      <c r="AM54" s="4"/>
      <c r="AN54" s="4"/>
    </row>
    <row r="55" spans="1:40"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
      <c r="AK55" s="4"/>
      <c r="AL55" s="4"/>
      <c r="AM55" s="4"/>
      <c r="AN55" s="4"/>
    </row>
    <row r="56" spans="1:40"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
      <c r="AK56" s="4"/>
      <c r="AL56" s="4"/>
      <c r="AM56" s="4"/>
      <c r="AN56" s="4"/>
    </row>
    <row r="57" spans="1:40"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
      <c r="AK57" s="4"/>
      <c r="AL57" s="4"/>
      <c r="AM57" s="4"/>
      <c r="AN57" s="4"/>
    </row>
    <row r="58" spans="1:40"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
      <c r="AK58" s="4"/>
      <c r="AL58" s="4"/>
      <c r="AM58" s="4"/>
      <c r="AN58" s="4"/>
    </row>
    <row r="59" spans="1:40"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
      <c r="AK59" s="4"/>
      <c r="AL59" s="4"/>
      <c r="AM59" s="4"/>
      <c r="AN59" s="4"/>
    </row>
    <row r="60" spans="1:40"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sheetData>
  <mergeCells count="4">
    <mergeCell ref="A17:B17"/>
    <mergeCell ref="A18:B18"/>
    <mergeCell ref="A19:B19"/>
    <mergeCell ref="A20:B20"/>
  </mergeCells>
  <printOptions/>
  <pageMargins left="0.75" right="0.75" top="1" bottom="1" header="0.5" footer="0.5"/>
  <pageSetup orientation="portrait" paperSize="9"/>
  <drawing r:id="rId2"/>
  <legacyDrawing r:id="rId1"/>
</worksheet>
</file>

<file path=xl/worksheets/sheet17.xml><?xml version="1.0" encoding="utf-8"?>
<worksheet xmlns="http://schemas.openxmlformats.org/spreadsheetml/2006/main" xmlns:r="http://schemas.openxmlformats.org/officeDocument/2006/relationships">
  <sheetPr codeName="Sheet16"/>
  <dimension ref="A1:AN100"/>
  <sheetViews>
    <sheetView workbookViewId="0" topLeftCell="A1">
      <selection activeCell="H26" sqref="H26"/>
    </sheetView>
  </sheetViews>
  <sheetFormatPr defaultColWidth="9.140625" defaultRowHeight="15"/>
  <cols>
    <col min="4" max="4" width="9.8515625" style="0" customWidth="1"/>
    <col min="5" max="5" width="8.140625" style="0" customWidth="1"/>
  </cols>
  <sheetData>
    <row r="1" spans="1:40" ht="15">
      <c r="A1" s="49"/>
      <c r="B1" s="49"/>
      <c r="C1" s="49"/>
      <c r="D1" s="49"/>
      <c r="E1" s="49"/>
      <c r="F1" s="49"/>
      <c r="G1" s="49"/>
      <c r="H1" s="49"/>
      <c r="I1" s="49"/>
      <c r="J1" s="49"/>
      <c r="K1" s="49"/>
      <c r="L1" s="49"/>
      <c r="M1" s="49"/>
      <c r="N1" s="49"/>
      <c r="O1" s="49"/>
      <c r="P1" s="49"/>
      <c r="Q1" s="49"/>
      <c r="R1" s="49"/>
      <c r="S1" s="49"/>
      <c r="T1" s="49"/>
      <c r="U1" s="49"/>
      <c r="V1" s="49"/>
      <c r="W1" s="13"/>
      <c r="X1" s="13"/>
      <c r="Y1" s="13"/>
      <c r="Z1" s="13"/>
      <c r="AA1" s="17" t="s">
        <v>35</v>
      </c>
      <c r="AB1" s="14" t="s">
        <v>2</v>
      </c>
      <c r="AC1" s="14" t="s">
        <v>0</v>
      </c>
      <c r="AD1" s="14" t="s">
        <v>36</v>
      </c>
      <c r="AE1" s="14" t="s">
        <v>38</v>
      </c>
      <c r="AF1" s="14" t="s">
        <v>70</v>
      </c>
      <c r="AG1" s="14" t="s">
        <v>96</v>
      </c>
      <c r="AH1" s="14" t="s">
        <v>91</v>
      </c>
      <c r="AI1" s="18" t="s">
        <v>66</v>
      </c>
      <c r="AJ1" s="13"/>
      <c r="AK1" s="13"/>
      <c r="AL1" s="13"/>
      <c r="AM1" s="13"/>
      <c r="AN1" s="13"/>
    </row>
    <row r="2" spans="1:40" ht="15">
      <c r="A2" s="49"/>
      <c r="B2" s="49"/>
      <c r="C2" s="49"/>
      <c r="D2" s="49"/>
      <c r="E2" s="49"/>
      <c r="F2" s="49"/>
      <c r="G2" s="49"/>
      <c r="H2" s="49"/>
      <c r="I2" s="49"/>
      <c r="J2" s="49"/>
      <c r="K2" s="49"/>
      <c r="L2" s="49"/>
      <c r="M2" s="49"/>
      <c r="N2" s="49"/>
      <c r="O2" s="49"/>
      <c r="P2" s="49"/>
      <c r="Q2" s="49"/>
      <c r="R2" s="49"/>
      <c r="S2" s="49"/>
      <c r="T2" s="49"/>
      <c r="U2" s="49"/>
      <c r="V2" s="49"/>
      <c r="W2" s="13"/>
      <c r="X2" s="13"/>
      <c r="Y2" s="13"/>
      <c r="Z2" s="13"/>
      <c r="AA2" s="15">
        <v>0</v>
      </c>
      <c r="AB2" s="93">
        <v>80</v>
      </c>
      <c r="AC2" s="93"/>
      <c r="AD2" s="93">
        <f aca="true" t="shared" si="0" ref="AD2:AD33">200-4*AA2</f>
        <v>200</v>
      </c>
      <c r="AE2" s="93">
        <f aca="true" t="shared" si="1" ref="AE2:AE33">200-8*AA2</f>
        <v>200</v>
      </c>
      <c r="AF2" s="93">
        <f aca="true" t="shared" si="2" ref="AF2:AF33">IF($AA2&lt;=15,C$15,-100000)</f>
        <v>140</v>
      </c>
      <c r="AG2" s="93">
        <f aca="true" t="shared" si="3" ref="AG2:AG33">IF(AA2&lt;=15,AD2,-100000)</f>
        <v>200</v>
      </c>
      <c r="AH2" s="93">
        <f aca="true" t="shared" si="4" ref="AH2:AH33">IF(AA2&gt;=15,AD2,-100000)</f>
        <v>-100000</v>
      </c>
      <c r="AI2" s="16">
        <f>IF(AA2&lt;=30,80,-100000)</f>
        <v>80</v>
      </c>
      <c r="AJ2" s="13"/>
      <c r="AK2" s="13"/>
      <c r="AL2" s="13"/>
      <c r="AM2" s="13"/>
      <c r="AN2" s="13"/>
    </row>
    <row r="3" spans="1:40" ht="15">
      <c r="A3" s="49"/>
      <c r="B3" s="49"/>
      <c r="C3" s="49"/>
      <c r="D3" s="49"/>
      <c r="E3" s="49"/>
      <c r="F3" s="49"/>
      <c r="G3" s="49"/>
      <c r="H3" s="49"/>
      <c r="I3" s="49"/>
      <c r="J3" s="49"/>
      <c r="K3" s="49"/>
      <c r="L3" s="49"/>
      <c r="M3" s="49"/>
      <c r="N3" s="49"/>
      <c r="O3" s="49"/>
      <c r="P3" s="49"/>
      <c r="Q3" s="49"/>
      <c r="R3" s="49"/>
      <c r="S3" s="49"/>
      <c r="T3" s="49"/>
      <c r="U3" s="49"/>
      <c r="V3" s="49"/>
      <c r="W3" s="13"/>
      <c r="X3" s="13"/>
      <c r="Y3" s="13"/>
      <c r="Z3" s="13"/>
      <c r="AA3" s="15">
        <f aca="true" t="shared" si="5" ref="AA3:AA34">AA2+1</f>
        <v>1</v>
      </c>
      <c r="AB3" s="93">
        <v>80</v>
      </c>
      <c r="AC3" s="93">
        <f aca="true" t="shared" si="6" ref="AC3:AC34">AI$2/AA3+AB3</f>
        <v>160</v>
      </c>
      <c r="AD3" s="93">
        <f t="shared" si="0"/>
        <v>196</v>
      </c>
      <c r="AE3" s="93">
        <f t="shared" si="1"/>
        <v>192</v>
      </c>
      <c r="AF3" s="93">
        <f t="shared" si="2"/>
        <v>140</v>
      </c>
      <c r="AG3" s="93">
        <f t="shared" si="3"/>
        <v>196</v>
      </c>
      <c r="AH3" s="93">
        <f t="shared" si="4"/>
        <v>-100000</v>
      </c>
      <c r="AI3" s="16">
        <f aca="true" t="shared" si="7" ref="AI3:AI52">IF(AA3&lt;=30,80,-100000)</f>
        <v>80</v>
      </c>
      <c r="AJ3" s="13"/>
      <c r="AK3" s="13"/>
      <c r="AL3" s="13"/>
      <c r="AM3" s="13"/>
      <c r="AN3" s="13"/>
    </row>
    <row r="4" spans="1:40" ht="15">
      <c r="A4" s="49"/>
      <c r="B4" s="49"/>
      <c r="C4" s="49"/>
      <c r="D4" s="49"/>
      <c r="E4" s="49"/>
      <c r="F4" s="49"/>
      <c r="G4" s="49"/>
      <c r="H4" s="49"/>
      <c r="I4" s="49"/>
      <c r="J4" s="49"/>
      <c r="K4" s="49"/>
      <c r="L4" s="49"/>
      <c r="M4" s="49"/>
      <c r="N4" s="49"/>
      <c r="O4" s="49"/>
      <c r="P4" s="49"/>
      <c r="Q4" s="49"/>
      <c r="R4" s="49"/>
      <c r="S4" s="49"/>
      <c r="T4" s="49"/>
      <c r="U4" s="49"/>
      <c r="V4" s="49"/>
      <c r="W4" s="13"/>
      <c r="X4" s="13"/>
      <c r="Y4" s="13"/>
      <c r="Z4" s="13"/>
      <c r="AA4" s="15">
        <f t="shared" si="5"/>
        <v>2</v>
      </c>
      <c r="AB4" s="93">
        <v>80</v>
      </c>
      <c r="AC4" s="93">
        <f t="shared" si="6"/>
        <v>120</v>
      </c>
      <c r="AD4" s="93">
        <f t="shared" si="0"/>
        <v>192</v>
      </c>
      <c r="AE4" s="93">
        <f t="shared" si="1"/>
        <v>184</v>
      </c>
      <c r="AF4" s="93">
        <f t="shared" si="2"/>
        <v>140</v>
      </c>
      <c r="AG4" s="93">
        <f t="shared" si="3"/>
        <v>192</v>
      </c>
      <c r="AH4" s="93">
        <f t="shared" si="4"/>
        <v>-100000</v>
      </c>
      <c r="AI4" s="16">
        <f t="shared" si="7"/>
        <v>80</v>
      </c>
      <c r="AJ4" s="13"/>
      <c r="AK4" s="13"/>
      <c r="AL4" s="13"/>
      <c r="AM4" s="13"/>
      <c r="AN4" s="13"/>
    </row>
    <row r="5" spans="1:40" ht="15">
      <c r="A5" s="49"/>
      <c r="B5" s="49"/>
      <c r="C5" s="49"/>
      <c r="D5" s="49"/>
      <c r="E5" s="49"/>
      <c r="F5" s="49"/>
      <c r="G5" s="49"/>
      <c r="H5" s="49"/>
      <c r="I5" s="49"/>
      <c r="J5" s="49"/>
      <c r="K5" s="49"/>
      <c r="L5" s="49"/>
      <c r="M5" s="49"/>
      <c r="N5" s="49"/>
      <c r="O5" s="49"/>
      <c r="P5" s="49"/>
      <c r="Q5" s="49"/>
      <c r="R5" s="49"/>
      <c r="S5" s="49"/>
      <c r="T5" s="49"/>
      <c r="U5" s="49"/>
      <c r="V5" s="49"/>
      <c r="W5" s="13"/>
      <c r="X5" s="13"/>
      <c r="Y5" s="13"/>
      <c r="Z5" s="13"/>
      <c r="AA5" s="15">
        <f t="shared" si="5"/>
        <v>3</v>
      </c>
      <c r="AB5" s="93">
        <v>80</v>
      </c>
      <c r="AC5" s="93">
        <f t="shared" si="6"/>
        <v>106.66666666666667</v>
      </c>
      <c r="AD5" s="93">
        <f t="shared" si="0"/>
        <v>188</v>
      </c>
      <c r="AE5" s="93">
        <f t="shared" si="1"/>
        <v>176</v>
      </c>
      <c r="AF5" s="93">
        <f t="shared" si="2"/>
        <v>140</v>
      </c>
      <c r="AG5" s="93">
        <f t="shared" si="3"/>
        <v>188</v>
      </c>
      <c r="AH5" s="93">
        <f t="shared" si="4"/>
        <v>-100000</v>
      </c>
      <c r="AI5" s="16">
        <f t="shared" si="7"/>
        <v>80</v>
      </c>
      <c r="AJ5" s="13"/>
      <c r="AK5" s="13"/>
      <c r="AL5" s="13"/>
      <c r="AM5" s="13"/>
      <c r="AN5" s="13"/>
    </row>
    <row r="6" spans="1:40" ht="15">
      <c r="A6" s="49"/>
      <c r="B6" s="49"/>
      <c r="C6" s="49"/>
      <c r="D6" s="49"/>
      <c r="E6" s="49"/>
      <c r="F6" s="49"/>
      <c r="G6" s="49"/>
      <c r="H6" s="49"/>
      <c r="I6" s="49"/>
      <c r="J6" s="49"/>
      <c r="K6" s="49"/>
      <c r="L6" s="49"/>
      <c r="M6" s="49"/>
      <c r="N6" s="49"/>
      <c r="O6" s="49"/>
      <c r="P6" s="49"/>
      <c r="Q6" s="49"/>
      <c r="R6" s="49"/>
      <c r="S6" s="49"/>
      <c r="T6" s="49"/>
      <c r="U6" s="49"/>
      <c r="V6" s="49"/>
      <c r="W6" s="13"/>
      <c r="X6" s="13"/>
      <c r="Y6" s="13"/>
      <c r="Z6" s="13"/>
      <c r="AA6" s="15">
        <f t="shared" si="5"/>
        <v>4</v>
      </c>
      <c r="AB6" s="93">
        <v>80</v>
      </c>
      <c r="AC6" s="93">
        <f t="shared" si="6"/>
        <v>100</v>
      </c>
      <c r="AD6" s="93">
        <f t="shared" si="0"/>
        <v>184</v>
      </c>
      <c r="AE6" s="93">
        <f t="shared" si="1"/>
        <v>168</v>
      </c>
      <c r="AF6" s="93">
        <f t="shared" si="2"/>
        <v>140</v>
      </c>
      <c r="AG6" s="93">
        <f t="shared" si="3"/>
        <v>184</v>
      </c>
      <c r="AH6" s="93">
        <f t="shared" si="4"/>
        <v>-100000</v>
      </c>
      <c r="AI6" s="16">
        <f t="shared" si="7"/>
        <v>80</v>
      </c>
      <c r="AJ6" s="13"/>
      <c r="AK6" s="13"/>
      <c r="AL6" s="13"/>
      <c r="AM6" s="13"/>
      <c r="AN6" s="13"/>
    </row>
    <row r="7" spans="1:40" ht="15">
      <c r="A7" s="49"/>
      <c r="B7" s="49"/>
      <c r="C7" s="49"/>
      <c r="D7" s="49"/>
      <c r="E7" s="49"/>
      <c r="F7" s="49"/>
      <c r="G7" s="49"/>
      <c r="H7" s="49"/>
      <c r="I7" s="49"/>
      <c r="J7" s="49"/>
      <c r="K7" s="49"/>
      <c r="L7" s="49"/>
      <c r="M7" s="49"/>
      <c r="N7" s="49"/>
      <c r="O7" s="49"/>
      <c r="P7" s="49"/>
      <c r="Q7" s="49"/>
      <c r="R7" s="49"/>
      <c r="S7" s="49"/>
      <c r="T7" s="49"/>
      <c r="U7" s="49"/>
      <c r="V7" s="49"/>
      <c r="W7" s="13"/>
      <c r="X7" s="13"/>
      <c r="Y7" s="13"/>
      <c r="Z7" s="13"/>
      <c r="AA7" s="15">
        <f t="shared" si="5"/>
        <v>5</v>
      </c>
      <c r="AB7" s="93">
        <v>80</v>
      </c>
      <c r="AC7" s="93">
        <f t="shared" si="6"/>
        <v>96</v>
      </c>
      <c r="AD7" s="93">
        <f t="shared" si="0"/>
        <v>180</v>
      </c>
      <c r="AE7" s="93">
        <f t="shared" si="1"/>
        <v>160</v>
      </c>
      <c r="AF7" s="93">
        <f t="shared" si="2"/>
        <v>140</v>
      </c>
      <c r="AG7" s="93">
        <f t="shared" si="3"/>
        <v>180</v>
      </c>
      <c r="AH7" s="93">
        <f t="shared" si="4"/>
        <v>-100000</v>
      </c>
      <c r="AI7" s="16">
        <f t="shared" si="7"/>
        <v>80</v>
      </c>
      <c r="AJ7" s="13"/>
      <c r="AK7" s="13"/>
      <c r="AL7" s="13"/>
      <c r="AM7" s="13"/>
      <c r="AN7" s="13"/>
    </row>
    <row r="8" spans="1:40" ht="15">
      <c r="A8" s="49"/>
      <c r="B8" s="49"/>
      <c r="C8" s="49"/>
      <c r="D8" s="49"/>
      <c r="E8" s="49"/>
      <c r="F8" s="49"/>
      <c r="G8" s="49"/>
      <c r="H8" s="49"/>
      <c r="I8" s="49"/>
      <c r="J8" s="49"/>
      <c r="K8" s="49"/>
      <c r="L8" s="49"/>
      <c r="M8" s="49"/>
      <c r="N8" s="49"/>
      <c r="O8" s="49"/>
      <c r="P8" s="49"/>
      <c r="Q8" s="49"/>
      <c r="R8" s="49"/>
      <c r="S8" s="49"/>
      <c r="T8" s="49"/>
      <c r="U8" s="49"/>
      <c r="V8" s="49"/>
      <c r="W8" s="13"/>
      <c r="X8" s="13"/>
      <c r="Y8" s="13"/>
      <c r="Z8" s="13"/>
      <c r="AA8" s="15">
        <f t="shared" si="5"/>
        <v>6</v>
      </c>
      <c r="AB8" s="93">
        <v>80</v>
      </c>
      <c r="AC8" s="93">
        <f t="shared" si="6"/>
        <v>93.33333333333333</v>
      </c>
      <c r="AD8" s="93">
        <f t="shared" si="0"/>
        <v>176</v>
      </c>
      <c r="AE8" s="93">
        <f t="shared" si="1"/>
        <v>152</v>
      </c>
      <c r="AF8" s="93">
        <f t="shared" si="2"/>
        <v>140</v>
      </c>
      <c r="AG8" s="93">
        <f t="shared" si="3"/>
        <v>176</v>
      </c>
      <c r="AH8" s="93">
        <f t="shared" si="4"/>
        <v>-100000</v>
      </c>
      <c r="AI8" s="16">
        <f t="shared" si="7"/>
        <v>80</v>
      </c>
      <c r="AJ8" s="13"/>
      <c r="AK8" s="13"/>
      <c r="AL8" s="13"/>
      <c r="AM8" s="13"/>
      <c r="AN8" s="13"/>
    </row>
    <row r="9" spans="1:40" ht="15">
      <c r="A9" s="49"/>
      <c r="B9" s="49"/>
      <c r="C9" s="49"/>
      <c r="D9" s="49"/>
      <c r="E9" s="49"/>
      <c r="F9" s="49"/>
      <c r="G9" s="49"/>
      <c r="H9" s="49"/>
      <c r="I9" s="49"/>
      <c r="J9" s="49"/>
      <c r="K9" s="49"/>
      <c r="L9" s="49"/>
      <c r="M9" s="49"/>
      <c r="N9" s="49"/>
      <c r="O9" s="49"/>
      <c r="P9" s="49"/>
      <c r="Q9" s="49"/>
      <c r="R9" s="49"/>
      <c r="S9" s="49"/>
      <c r="T9" s="49"/>
      <c r="U9" s="49"/>
      <c r="V9" s="49"/>
      <c r="W9" s="13"/>
      <c r="X9" s="13"/>
      <c r="Y9" s="13"/>
      <c r="Z9" s="13"/>
      <c r="AA9" s="15">
        <f t="shared" si="5"/>
        <v>7</v>
      </c>
      <c r="AB9" s="93">
        <v>80</v>
      </c>
      <c r="AC9" s="93">
        <f t="shared" si="6"/>
        <v>91.42857142857143</v>
      </c>
      <c r="AD9" s="93">
        <f t="shared" si="0"/>
        <v>172</v>
      </c>
      <c r="AE9" s="93">
        <f t="shared" si="1"/>
        <v>144</v>
      </c>
      <c r="AF9" s="93">
        <f t="shared" si="2"/>
        <v>140</v>
      </c>
      <c r="AG9" s="93">
        <f t="shared" si="3"/>
        <v>172</v>
      </c>
      <c r="AH9" s="93">
        <f t="shared" si="4"/>
        <v>-100000</v>
      </c>
      <c r="AI9" s="16">
        <f t="shared" si="7"/>
        <v>80</v>
      </c>
      <c r="AJ9" s="13"/>
      <c r="AK9" s="13"/>
      <c r="AL9" s="13"/>
      <c r="AM9" s="13"/>
      <c r="AN9" s="13"/>
    </row>
    <row r="10" spans="1:40" ht="15">
      <c r="A10" s="49"/>
      <c r="B10" s="49"/>
      <c r="C10" s="49"/>
      <c r="D10" s="49"/>
      <c r="E10" s="49"/>
      <c r="F10" s="49"/>
      <c r="G10" s="49"/>
      <c r="H10" s="49"/>
      <c r="I10" s="49"/>
      <c r="J10" s="49"/>
      <c r="K10" s="49"/>
      <c r="L10" s="49"/>
      <c r="M10" s="49"/>
      <c r="N10" s="49"/>
      <c r="O10" s="49"/>
      <c r="P10" s="49"/>
      <c r="Q10" s="49"/>
      <c r="R10" s="49"/>
      <c r="S10" s="49"/>
      <c r="T10" s="49"/>
      <c r="U10" s="49"/>
      <c r="V10" s="49"/>
      <c r="W10" s="13"/>
      <c r="X10" s="13"/>
      <c r="Y10" s="13"/>
      <c r="Z10" s="13"/>
      <c r="AA10" s="15">
        <f t="shared" si="5"/>
        <v>8</v>
      </c>
      <c r="AB10" s="93">
        <v>80</v>
      </c>
      <c r="AC10" s="93">
        <f t="shared" si="6"/>
        <v>90</v>
      </c>
      <c r="AD10" s="93">
        <f t="shared" si="0"/>
        <v>168</v>
      </c>
      <c r="AE10" s="93">
        <f t="shared" si="1"/>
        <v>136</v>
      </c>
      <c r="AF10" s="93">
        <f t="shared" si="2"/>
        <v>140</v>
      </c>
      <c r="AG10" s="93">
        <f t="shared" si="3"/>
        <v>168</v>
      </c>
      <c r="AH10" s="93">
        <f t="shared" si="4"/>
        <v>-100000</v>
      </c>
      <c r="AI10" s="16">
        <f t="shared" si="7"/>
        <v>80</v>
      </c>
      <c r="AJ10" s="13"/>
      <c r="AK10" s="13"/>
      <c r="AL10" s="13"/>
      <c r="AM10" s="13"/>
      <c r="AN10" s="13"/>
    </row>
    <row r="11" spans="1:40" ht="15">
      <c r="A11" s="49"/>
      <c r="B11" s="49"/>
      <c r="C11" s="49"/>
      <c r="D11" s="49"/>
      <c r="E11" s="49"/>
      <c r="F11" s="49"/>
      <c r="G11" s="49"/>
      <c r="H11" s="49"/>
      <c r="I11" s="49"/>
      <c r="J11" s="49"/>
      <c r="K11" s="49"/>
      <c r="L11" s="49"/>
      <c r="M11" s="49"/>
      <c r="N11" s="49"/>
      <c r="O11" s="49"/>
      <c r="P11" s="49"/>
      <c r="Q11" s="49"/>
      <c r="R11" s="49"/>
      <c r="S11" s="49"/>
      <c r="T11" s="49"/>
      <c r="U11" s="49"/>
      <c r="V11" s="49"/>
      <c r="W11" s="13"/>
      <c r="X11" s="13"/>
      <c r="Y11" s="13"/>
      <c r="Z11" s="13"/>
      <c r="AA11" s="15">
        <f t="shared" si="5"/>
        <v>9</v>
      </c>
      <c r="AB11" s="93">
        <v>80</v>
      </c>
      <c r="AC11" s="93">
        <f t="shared" si="6"/>
        <v>88.88888888888889</v>
      </c>
      <c r="AD11" s="93">
        <f t="shared" si="0"/>
        <v>164</v>
      </c>
      <c r="AE11" s="93">
        <f t="shared" si="1"/>
        <v>128</v>
      </c>
      <c r="AF11" s="93">
        <f t="shared" si="2"/>
        <v>140</v>
      </c>
      <c r="AG11" s="93">
        <f t="shared" si="3"/>
        <v>164</v>
      </c>
      <c r="AH11" s="93">
        <f t="shared" si="4"/>
        <v>-100000</v>
      </c>
      <c r="AI11" s="16">
        <f t="shared" si="7"/>
        <v>80</v>
      </c>
      <c r="AJ11" s="13"/>
      <c r="AK11" s="13"/>
      <c r="AL11" s="13"/>
      <c r="AM11" s="13"/>
      <c r="AN11" s="13"/>
    </row>
    <row r="12" spans="1:40" ht="15">
      <c r="A12" s="159"/>
      <c r="B12" s="160"/>
      <c r="C12" s="165" t="s">
        <v>97</v>
      </c>
      <c r="D12" s="165" t="s">
        <v>124</v>
      </c>
      <c r="E12" s="49"/>
      <c r="F12" s="49"/>
      <c r="G12" s="49"/>
      <c r="H12" s="49"/>
      <c r="I12" s="49"/>
      <c r="J12" s="49"/>
      <c r="K12" s="49"/>
      <c r="L12" s="49"/>
      <c r="M12" s="49"/>
      <c r="N12" s="49"/>
      <c r="O12" s="49"/>
      <c r="P12" s="49"/>
      <c r="Q12" s="49"/>
      <c r="R12" s="49"/>
      <c r="S12" s="49"/>
      <c r="T12" s="49"/>
      <c r="U12" s="49"/>
      <c r="V12" s="49"/>
      <c r="W12" s="13"/>
      <c r="X12" s="13"/>
      <c r="Y12" s="13"/>
      <c r="Z12" s="13"/>
      <c r="AA12" s="15">
        <f t="shared" si="5"/>
        <v>10</v>
      </c>
      <c r="AB12" s="93">
        <v>80</v>
      </c>
      <c r="AC12" s="93">
        <f t="shared" si="6"/>
        <v>88</v>
      </c>
      <c r="AD12" s="93">
        <f t="shared" si="0"/>
        <v>160</v>
      </c>
      <c r="AE12" s="93">
        <f t="shared" si="1"/>
        <v>120</v>
      </c>
      <c r="AF12" s="93">
        <f t="shared" si="2"/>
        <v>140</v>
      </c>
      <c r="AG12" s="93">
        <f t="shared" si="3"/>
        <v>160</v>
      </c>
      <c r="AH12" s="93">
        <f t="shared" si="4"/>
        <v>-100000</v>
      </c>
      <c r="AI12" s="16">
        <f t="shared" si="7"/>
        <v>80</v>
      </c>
      <c r="AJ12" s="13"/>
      <c r="AK12" s="13"/>
      <c r="AL12" s="13"/>
      <c r="AM12" s="13"/>
      <c r="AN12" s="13"/>
    </row>
    <row r="13" spans="1:40" ht="15">
      <c r="A13" s="161"/>
      <c r="B13" s="162"/>
      <c r="C13" s="166" t="s">
        <v>121</v>
      </c>
      <c r="D13" s="166" t="s">
        <v>120</v>
      </c>
      <c r="E13" s="49"/>
      <c r="F13" s="49"/>
      <c r="G13" s="49"/>
      <c r="H13" s="49"/>
      <c r="I13" s="49"/>
      <c r="J13" s="49"/>
      <c r="K13" s="49"/>
      <c r="L13" s="49"/>
      <c r="M13" s="49"/>
      <c r="N13" s="49"/>
      <c r="O13" s="49"/>
      <c r="P13" s="49"/>
      <c r="Q13" s="49"/>
      <c r="R13" s="49"/>
      <c r="S13" s="49"/>
      <c r="T13" s="49"/>
      <c r="U13" s="49"/>
      <c r="V13" s="49"/>
      <c r="W13" s="13"/>
      <c r="X13" s="13"/>
      <c r="Y13" s="13"/>
      <c r="Z13" s="13"/>
      <c r="AA13" s="15">
        <f t="shared" si="5"/>
        <v>11</v>
      </c>
      <c r="AB13" s="93">
        <v>80</v>
      </c>
      <c r="AC13" s="93">
        <f t="shared" si="6"/>
        <v>87.27272727272727</v>
      </c>
      <c r="AD13" s="93">
        <f t="shared" si="0"/>
        <v>156</v>
      </c>
      <c r="AE13" s="93">
        <f t="shared" si="1"/>
        <v>112</v>
      </c>
      <c r="AF13" s="93">
        <f t="shared" si="2"/>
        <v>140</v>
      </c>
      <c r="AG13" s="93">
        <f t="shared" si="3"/>
        <v>156</v>
      </c>
      <c r="AH13" s="93">
        <f t="shared" si="4"/>
        <v>-100000</v>
      </c>
      <c r="AI13" s="16">
        <f t="shared" si="7"/>
        <v>80</v>
      </c>
      <c r="AJ13" s="13"/>
      <c r="AK13" s="13"/>
      <c r="AL13" s="13"/>
      <c r="AM13" s="13"/>
      <c r="AN13" s="13"/>
    </row>
    <row r="14" spans="1:40" ht="15">
      <c r="A14" s="141" t="s">
        <v>84</v>
      </c>
      <c r="B14" s="141"/>
      <c r="C14" s="142">
        <v>15</v>
      </c>
      <c r="D14" s="142">
        <v>30</v>
      </c>
      <c r="E14" s="49"/>
      <c r="F14" s="49"/>
      <c r="G14" s="49"/>
      <c r="H14" s="49"/>
      <c r="I14" s="49"/>
      <c r="J14" s="49"/>
      <c r="K14" s="49"/>
      <c r="L14" s="49"/>
      <c r="M14" s="49"/>
      <c r="N14" s="49"/>
      <c r="O14" s="49"/>
      <c r="P14" s="49"/>
      <c r="Q14" s="49"/>
      <c r="R14" s="49"/>
      <c r="S14" s="49"/>
      <c r="T14" s="49"/>
      <c r="U14" s="49"/>
      <c r="V14" s="49"/>
      <c r="W14" s="13"/>
      <c r="X14" s="13"/>
      <c r="Y14" s="13"/>
      <c r="Z14" s="13"/>
      <c r="AA14" s="15">
        <f t="shared" si="5"/>
        <v>12</v>
      </c>
      <c r="AB14" s="93">
        <v>80</v>
      </c>
      <c r="AC14" s="93">
        <f t="shared" si="6"/>
        <v>86.66666666666667</v>
      </c>
      <c r="AD14" s="93">
        <f t="shared" si="0"/>
        <v>152</v>
      </c>
      <c r="AE14" s="93">
        <f t="shared" si="1"/>
        <v>104</v>
      </c>
      <c r="AF14" s="93">
        <f t="shared" si="2"/>
        <v>140</v>
      </c>
      <c r="AG14" s="93">
        <f t="shared" si="3"/>
        <v>152</v>
      </c>
      <c r="AH14" s="93">
        <f t="shared" si="4"/>
        <v>-100000</v>
      </c>
      <c r="AI14" s="16">
        <f t="shared" si="7"/>
        <v>80</v>
      </c>
      <c r="AJ14" s="13"/>
      <c r="AK14" s="13"/>
      <c r="AL14" s="13"/>
      <c r="AM14" s="13"/>
      <c r="AN14" s="13"/>
    </row>
    <row r="15" spans="1:40" ht="15">
      <c r="A15" s="141" t="s">
        <v>3</v>
      </c>
      <c r="B15" s="141"/>
      <c r="C15" s="142">
        <f>200-4*C14</f>
        <v>140</v>
      </c>
      <c r="D15" s="167" t="s">
        <v>122</v>
      </c>
      <c r="E15" s="49"/>
      <c r="F15" s="49"/>
      <c r="G15" s="49"/>
      <c r="H15" s="49"/>
      <c r="I15" s="49"/>
      <c r="J15" s="49"/>
      <c r="K15" s="49"/>
      <c r="L15" s="49"/>
      <c r="M15" s="49"/>
      <c r="N15" s="49"/>
      <c r="O15" s="49"/>
      <c r="P15" s="49"/>
      <c r="Q15" s="49"/>
      <c r="R15" s="49"/>
      <c r="S15" s="49"/>
      <c r="T15" s="49"/>
      <c r="U15" s="49"/>
      <c r="V15" s="49"/>
      <c r="W15" s="13"/>
      <c r="X15" s="13"/>
      <c r="Y15" s="13"/>
      <c r="Z15" s="13"/>
      <c r="AA15" s="15">
        <f t="shared" si="5"/>
        <v>13</v>
      </c>
      <c r="AB15" s="93">
        <v>80</v>
      </c>
      <c r="AC15" s="93">
        <f t="shared" si="6"/>
        <v>86.15384615384616</v>
      </c>
      <c r="AD15" s="93">
        <f t="shared" si="0"/>
        <v>148</v>
      </c>
      <c r="AE15" s="93">
        <f t="shared" si="1"/>
        <v>96</v>
      </c>
      <c r="AF15" s="93">
        <f t="shared" si="2"/>
        <v>140</v>
      </c>
      <c r="AG15" s="93">
        <f t="shared" si="3"/>
        <v>148</v>
      </c>
      <c r="AH15" s="93">
        <f t="shared" si="4"/>
        <v>-100000</v>
      </c>
      <c r="AI15" s="16">
        <f t="shared" si="7"/>
        <v>80</v>
      </c>
      <c r="AJ15" s="13"/>
      <c r="AK15" s="13"/>
      <c r="AL15" s="13"/>
      <c r="AM15" s="13"/>
      <c r="AN15" s="13"/>
    </row>
    <row r="16" spans="1:40" ht="15">
      <c r="A16" s="141" t="s">
        <v>33</v>
      </c>
      <c r="B16" s="141"/>
      <c r="C16" s="142">
        <f>(C15-80)*C14</f>
        <v>900</v>
      </c>
      <c r="D16" s="142">
        <f>0.5*(200-80)*30</f>
        <v>1800</v>
      </c>
      <c r="E16" s="49"/>
      <c r="F16" s="49"/>
      <c r="G16" s="49"/>
      <c r="H16" s="49"/>
      <c r="I16" s="49"/>
      <c r="J16" s="49"/>
      <c r="K16" s="49"/>
      <c r="L16" s="49"/>
      <c r="M16" s="49"/>
      <c r="N16" s="49"/>
      <c r="O16" s="49"/>
      <c r="P16" s="49"/>
      <c r="Q16" s="49"/>
      <c r="R16" s="49"/>
      <c r="S16" s="49"/>
      <c r="T16" s="49"/>
      <c r="U16" s="49"/>
      <c r="V16" s="49"/>
      <c r="W16" s="13"/>
      <c r="X16" s="13"/>
      <c r="Y16" s="13"/>
      <c r="Z16" s="13"/>
      <c r="AA16" s="15">
        <f t="shared" si="5"/>
        <v>14</v>
      </c>
      <c r="AB16" s="93">
        <v>80</v>
      </c>
      <c r="AC16" s="93">
        <f t="shared" si="6"/>
        <v>85.71428571428571</v>
      </c>
      <c r="AD16" s="93">
        <f t="shared" si="0"/>
        <v>144</v>
      </c>
      <c r="AE16" s="93">
        <f t="shared" si="1"/>
        <v>88</v>
      </c>
      <c r="AF16" s="93">
        <f t="shared" si="2"/>
        <v>140</v>
      </c>
      <c r="AG16" s="93">
        <f t="shared" si="3"/>
        <v>144</v>
      </c>
      <c r="AH16" s="93">
        <f t="shared" si="4"/>
        <v>-100000</v>
      </c>
      <c r="AI16" s="16">
        <f t="shared" si="7"/>
        <v>80</v>
      </c>
      <c r="AJ16" s="13"/>
      <c r="AK16" s="13"/>
      <c r="AL16" s="13"/>
      <c r="AM16" s="13"/>
      <c r="AN16" s="13"/>
    </row>
    <row r="17" spans="1:40" ht="15">
      <c r="A17" s="141" t="s">
        <v>98</v>
      </c>
      <c r="B17" s="141"/>
      <c r="C17" s="142">
        <f>0.5*(200-140)*15</f>
        <v>450</v>
      </c>
      <c r="D17" s="142">
        <v>0</v>
      </c>
      <c r="E17" s="49"/>
      <c r="F17" s="49"/>
      <c r="G17" s="49"/>
      <c r="H17" s="49"/>
      <c r="I17" s="49"/>
      <c r="J17" s="49"/>
      <c r="K17" s="49"/>
      <c r="L17" s="49"/>
      <c r="M17" s="49"/>
      <c r="N17" s="49"/>
      <c r="O17" s="49"/>
      <c r="P17" s="49"/>
      <c r="Q17" s="49"/>
      <c r="R17" s="49"/>
      <c r="S17" s="49"/>
      <c r="T17" s="49"/>
      <c r="U17" s="49"/>
      <c r="V17" s="49"/>
      <c r="W17" s="13"/>
      <c r="X17" s="13"/>
      <c r="Y17" s="13"/>
      <c r="Z17" s="13"/>
      <c r="AA17" s="15">
        <f t="shared" si="5"/>
        <v>15</v>
      </c>
      <c r="AB17" s="93">
        <v>80</v>
      </c>
      <c r="AC17" s="93">
        <f t="shared" si="6"/>
        <v>85.33333333333333</v>
      </c>
      <c r="AD17" s="93">
        <f t="shared" si="0"/>
        <v>140</v>
      </c>
      <c r="AE17" s="93">
        <f t="shared" si="1"/>
        <v>80</v>
      </c>
      <c r="AF17" s="93">
        <f t="shared" si="2"/>
        <v>140</v>
      </c>
      <c r="AG17" s="93">
        <f t="shared" si="3"/>
        <v>140</v>
      </c>
      <c r="AH17" s="93">
        <f t="shared" si="4"/>
        <v>140</v>
      </c>
      <c r="AI17" s="16">
        <f t="shared" si="7"/>
        <v>80</v>
      </c>
      <c r="AJ17" s="13"/>
      <c r="AK17" s="13"/>
      <c r="AL17" s="13"/>
      <c r="AM17" s="13"/>
      <c r="AN17" s="13"/>
    </row>
    <row r="18" spans="1:40" ht="15">
      <c r="A18" s="141" t="s">
        <v>95</v>
      </c>
      <c r="B18" s="141"/>
      <c r="C18" s="142">
        <f>0.5*(30-15)*(C15-80)</f>
        <v>450</v>
      </c>
      <c r="D18" s="142">
        <v>0</v>
      </c>
      <c r="E18" s="49"/>
      <c r="F18" s="49"/>
      <c r="G18" s="49"/>
      <c r="H18" s="49"/>
      <c r="I18" s="49"/>
      <c r="J18" s="49"/>
      <c r="K18" s="49"/>
      <c r="L18" s="49"/>
      <c r="M18" s="49"/>
      <c r="N18" s="49"/>
      <c r="O18" s="49"/>
      <c r="P18" s="49"/>
      <c r="Q18" s="49"/>
      <c r="R18" s="49"/>
      <c r="S18" s="49"/>
      <c r="T18" s="49"/>
      <c r="U18" s="49"/>
      <c r="V18" s="49"/>
      <c r="W18" s="13"/>
      <c r="X18" s="13"/>
      <c r="Y18" s="13"/>
      <c r="Z18" s="13"/>
      <c r="AA18" s="15">
        <f t="shared" si="5"/>
        <v>16</v>
      </c>
      <c r="AB18" s="93">
        <v>80</v>
      </c>
      <c r="AC18" s="93">
        <f t="shared" si="6"/>
        <v>85</v>
      </c>
      <c r="AD18" s="93">
        <f t="shared" si="0"/>
        <v>136</v>
      </c>
      <c r="AE18" s="93">
        <f t="shared" si="1"/>
        <v>72</v>
      </c>
      <c r="AF18" s="93">
        <f t="shared" si="2"/>
        <v>-100000</v>
      </c>
      <c r="AG18" s="93">
        <f t="shared" si="3"/>
        <v>-100000</v>
      </c>
      <c r="AH18" s="93">
        <f t="shared" si="4"/>
        <v>136</v>
      </c>
      <c r="AI18" s="16">
        <f t="shared" si="7"/>
        <v>80</v>
      </c>
      <c r="AJ18" s="13"/>
      <c r="AK18" s="13"/>
      <c r="AL18" s="13"/>
      <c r="AM18" s="13"/>
      <c r="AN18" s="13"/>
    </row>
    <row r="19" spans="1:40" ht="15">
      <c r="A19" s="141" t="s">
        <v>119</v>
      </c>
      <c r="B19" s="141"/>
      <c r="C19" s="141"/>
      <c r="D19" s="163"/>
      <c r="E19" s="49"/>
      <c r="F19" s="49"/>
      <c r="G19" s="49"/>
      <c r="H19" s="49"/>
      <c r="I19" s="49"/>
      <c r="J19" s="49"/>
      <c r="K19" s="49"/>
      <c r="L19" s="49"/>
      <c r="M19" s="49"/>
      <c r="N19" s="49"/>
      <c r="O19" s="49"/>
      <c r="P19" s="49"/>
      <c r="Q19" s="49"/>
      <c r="R19" s="49"/>
      <c r="S19" s="49"/>
      <c r="T19" s="49"/>
      <c r="U19" s="49"/>
      <c r="V19" s="49"/>
      <c r="W19" s="13"/>
      <c r="X19" s="13"/>
      <c r="Y19" s="13"/>
      <c r="Z19" s="13"/>
      <c r="AA19" s="15">
        <f t="shared" si="5"/>
        <v>17</v>
      </c>
      <c r="AB19" s="93">
        <v>80</v>
      </c>
      <c r="AC19" s="93">
        <f t="shared" si="6"/>
        <v>84.70588235294117</v>
      </c>
      <c r="AD19" s="93">
        <f t="shared" si="0"/>
        <v>132</v>
      </c>
      <c r="AE19" s="93">
        <f t="shared" si="1"/>
        <v>64</v>
      </c>
      <c r="AF19" s="93">
        <f t="shared" si="2"/>
        <v>-100000</v>
      </c>
      <c r="AG19" s="93">
        <f t="shared" si="3"/>
        <v>-100000</v>
      </c>
      <c r="AH19" s="93">
        <f t="shared" si="4"/>
        <v>132</v>
      </c>
      <c r="AI19" s="16">
        <f t="shared" si="7"/>
        <v>80</v>
      </c>
      <c r="AJ19" s="13"/>
      <c r="AK19" s="13"/>
      <c r="AL19" s="13"/>
      <c r="AM19" s="13"/>
      <c r="AN19" s="13"/>
    </row>
    <row r="20" spans="1:40" ht="15">
      <c r="A20" s="141" t="s">
        <v>123</v>
      </c>
      <c r="B20" s="141"/>
      <c r="C20" s="141"/>
      <c r="D20" s="164"/>
      <c r="E20" s="49"/>
      <c r="F20" s="49"/>
      <c r="G20" s="49"/>
      <c r="H20" s="49"/>
      <c r="I20" s="49"/>
      <c r="J20" s="49"/>
      <c r="K20" s="49"/>
      <c r="L20" s="49"/>
      <c r="M20" s="49"/>
      <c r="N20" s="49"/>
      <c r="O20" s="49"/>
      <c r="P20" s="49"/>
      <c r="Q20" s="49"/>
      <c r="R20" s="49"/>
      <c r="S20" s="49"/>
      <c r="T20" s="49"/>
      <c r="U20" s="49"/>
      <c r="V20" s="49"/>
      <c r="W20" s="13"/>
      <c r="X20" s="13"/>
      <c r="Y20" s="13"/>
      <c r="Z20" s="13"/>
      <c r="AA20" s="15">
        <f t="shared" si="5"/>
        <v>18</v>
      </c>
      <c r="AB20" s="93">
        <v>80</v>
      </c>
      <c r="AC20" s="93">
        <f t="shared" si="6"/>
        <v>84.44444444444444</v>
      </c>
      <c r="AD20" s="93">
        <f t="shared" si="0"/>
        <v>128</v>
      </c>
      <c r="AE20" s="93">
        <f t="shared" si="1"/>
        <v>56</v>
      </c>
      <c r="AF20" s="93">
        <f t="shared" si="2"/>
        <v>-100000</v>
      </c>
      <c r="AG20" s="93">
        <f t="shared" si="3"/>
        <v>-100000</v>
      </c>
      <c r="AH20" s="93">
        <f t="shared" si="4"/>
        <v>128</v>
      </c>
      <c r="AI20" s="16">
        <f t="shared" si="7"/>
        <v>80</v>
      </c>
      <c r="AJ20" s="13"/>
      <c r="AK20" s="13"/>
      <c r="AL20" s="13"/>
      <c r="AM20" s="13"/>
      <c r="AN20" s="13"/>
    </row>
    <row r="21" spans="1:40" ht="15">
      <c r="A21" s="49"/>
      <c r="B21" s="49"/>
      <c r="C21" s="49"/>
      <c r="D21" s="49"/>
      <c r="E21" s="49"/>
      <c r="F21" s="49"/>
      <c r="G21" s="49"/>
      <c r="H21" s="49"/>
      <c r="I21" s="49"/>
      <c r="J21" s="49"/>
      <c r="K21" s="49"/>
      <c r="L21" s="49"/>
      <c r="M21" s="49"/>
      <c r="N21" s="49"/>
      <c r="O21" s="49"/>
      <c r="P21" s="49"/>
      <c r="Q21" s="49"/>
      <c r="R21" s="49"/>
      <c r="S21" s="49"/>
      <c r="T21" s="49"/>
      <c r="U21" s="49"/>
      <c r="V21" s="49"/>
      <c r="W21" s="13"/>
      <c r="X21" s="13"/>
      <c r="Y21" s="13"/>
      <c r="Z21" s="13"/>
      <c r="AA21" s="15">
        <f t="shared" si="5"/>
        <v>19</v>
      </c>
      <c r="AB21" s="93">
        <v>80</v>
      </c>
      <c r="AC21" s="93">
        <f t="shared" si="6"/>
        <v>84.21052631578948</v>
      </c>
      <c r="AD21" s="93">
        <f t="shared" si="0"/>
        <v>124</v>
      </c>
      <c r="AE21" s="93">
        <f t="shared" si="1"/>
        <v>48</v>
      </c>
      <c r="AF21" s="93">
        <f t="shared" si="2"/>
        <v>-100000</v>
      </c>
      <c r="AG21" s="93">
        <f t="shared" si="3"/>
        <v>-100000</v>
      </c>
      <c r="AH21" s="93">
        <f t="shared" si="4"/>
        <v>124</v>
      </c>
      <c r="AI21" s="16">
        <f t="shared" si="7"/>
        <v>80</v>
      </c>
      <c r="AJ21" s="13"/>
      <c r="AK21" s="13"/>
      <c r="AL21" s="13"/>
      <c r="AM21" s="13"/>
      <c r="AN21" s="13"/>
    </row>
    <row r="22" spans="1:40" ht="15">
      <c r="A22" s="49"/>
      <c r="B22" s="49"/>
      <c r="C22" s="49"/>
      <c r="D22" s="49"/>
      <c r="E22" s="49"/>
      <c r="F22" s="49"/>
      <c r="G22" s="49"/>
      <c r="H22" s="49"/>
      <c r="I22" s="49"/>
      <c r="J22" s="49"/>
      <c r="K22" s="49"/>
      <c r="L22" s="49"/>
      <c r="M22" s="49"/>
      <c r="N22" s="49"/>
      <c r="O22" s="49"/>
      <c r="P22" s="49"/>
      <c r="Q22" s="49"/>
      <c r="R22" s="49"/>
      <c r="S22" s="49"/>
      <c r="T22" s="49"/>
      <c r="U22" s="49"/>
      <c r="V22" s="49"/>
      <c r="W22" s="13"/>
      <c r="X22" s="13"/>
      <c r="Y22" s="13"/>
      <c r="Z22" s="13"/>
      <c r="AA22" s="15">
        <f t="shared" si="5"/>
        <v>20</v>
      </c>
      <c r="AB22" s="93">
        <v>80</v>
      </c>
      <c r="AC22" s="93">
        <f t="shared" si="6"/>
        <v>84</v>
      </c>
      <c r="AD22" s="93">
        <f t="shared" si="0"/>
        <v>120</v>
      </c>
      <c r="AE22" s="93">
        <f t="shared" si="1"/>
        <v>40</v>
      </c>
      <c r="AF22" s="93">
        <f t="shared" si="2"/>
        <v>-100000</v>
      </c>
      <c r="AG22" s="93">
        <f t="shared" si="3"/>
        <v>-100000</v>
      </c>
      <c r="AH22" s="93">
        <f t="shared" si="4"/>
        <v>120</v>
      </c>
      <c r="AI22" s="16">
        <f t="shared" si="7"/>
        <v>80</v>
      </c>
      <c r="AJ22" s="13"/>
      <c r="AK22" s="13"/>
      <c r="AL22" s="13"/>
      <c r="AM22" s="13"/>
      <c r="AN22" s="13"/>
    </row>
    <row r="23" spans="1:40" ht="15">
      <c r="A23" s="49"/>
      <c r="B23" s="49"/>
      <c r="C23" s="49"/>
      <c r="D23" s="49"/>
      <c r="E23" s="49"/>
      <c r="F23" s="49"/>
      <c r="G23" s="49"/>
      <c r="H23" s="49"/>
      <c r="I23" s="49"/>
      <c r="J23" s="49"/>
      <c r="K23" s="49"/>
      <c r="L23" s="49"/>
      <c r="M23" s="49"/>
      <c r="N23" s="49"/>
      <c r="O23" s="49"/>
      <c r="P23" s="49"/>
      <c r="Q23" s="49"/>
      <c r="R23" s="49"/>
      <c r="S23" s="49"/>
      <c r="T23" s="49"/>
      <c r="U23" s="49"/>
      <c r="V23" s="49"/>
      <c r="W23" s="13"/>
      <c r="X23" s="13"/>
      <c r="Y23" s="13"/>
      <c r="Z23" s="13"/>
      <c r="AA23" s="15">
        <f t="shared" si="5"/>
        <v>21</v>
      </c>
      <c r="AB23" s="93">
        <v>80</v>
      </c>
      <c r="AC23" s="93">
        <f t="shared" si="6"/>
        <v>83.80952380952381</v>
      </c>
      <c r="AD23" s="93">
        <f t="shared" si="0"/>
        <v>116</v>
      </c>
      <c r="AE23" s="93">
        <f t="shared" si="1"/>
        <v>32</v>
      </c>
      <c r="AF23" s="93">
        <f t="shared" si="2"/>
        <v>-100000</v>
      </c>
      <c r="AG23" s="93">
        <f t="shared" si="3"/>
        <v>-100000</v>
      </c>
      <c r="AH23" s="93">
        <f t="shared" si="4"/>
        <v>116</v>
      </c>
      <c r="AI23" s="16">
        <f t="shared" si="7"/>
        <v>80</v>
      </c>
      <c r="AJ23" s="13"/>
      <c r="AK23" s="13"/>
      <c r="AL23" s="13"/>
      <c r="AM23" s="13"/>
      <c r="AN23" s="13"/>
    </row>
    <row r="24" spans="1:40" ht="15">
      <c r="A24" s="49"/>
      <c r="B24" s="49"/>
      <c r="C24" s="49"/>
      <c r="D24" s="49"/>
      <c r="E24" s="49"/>
      <c r="F24" s="49"/>
      <c r="G24" s="49"/>
      <c r="H24" s="49"/>
      <c r="I24" s="49"/>
      <c r="J24" s="49"/>
      <c r="K24" s="49"/>
      <c r="L24" s="49"/>
      <c r="M24" s="49"/>
      <c r="N24" s="49"/>
      <c r="O24" s="49"/>
      <c r="P24" s="49"/>
      <c r="Q24" s="49"/>
      <c r="R24" s="49"/>
      <c r="S24" s="49"/>
      <c r="T24" s="49"/>
      <c r="U24" s="49"/>
      <c r="V24" s="49"/>
      <c r="W24" s="13"/>
      <c r="X24" s="13"/>
      <c r="Y24" s="13"/>
      <c r="Z24" s="13"/>
      <c r="AA24" s="15">
        <f t="shared" si="5"/>
        <v>22</v>
      </c>
      <c r="AB24" s="93">
        <v>80</v>
      </c>
      <c r="AC24" s="93">
        <f t="shared" si="6"/>
        <v>83.63636363636364</v>
      </c>
      <c r="AD24" s="93">
        <f t="shared" si="0"/>
        <v>112</v>
      </c>
      <c r="AE24" s="93">
        <f t="shared" si="1"/>
        <v>24</v>
      </c>
      <c r="AF24" s="93">
        <f t="shared" si="2"/>
        <v>-100000</v>
      </c>
      <c r="AG24" s="93">
        <f t="shared" si="3"/>
        <v>-100000</v>
      </c>
      <c r="AH24" s="93">
        <f t="shared" si="4"/>
        <v>112</v>
      </c>
      <c r="AI24" s="16">
        <f t="shared" si="7"/>
        <v>80</v>
      </c>
      <c r="AJ24" s="13"/>
      <c r="AK24" s="13"/>
      <c r="AL24" s="13"/>
      <c r="AM24" s="13"/>
      <c r="AN24" s="13"/>
    </row>
    <row r="25" spans="1:40" ht="15">
      <c r="A25" s="49"/>
      <c r="B25" s="49"/>
      <c r="C25" s="49"/>
      <c r="D25" s="49"/>
      <c r="E25" s="49"/>
      <c r="F25" s="49"/>
      <c r="G25" s="49"/>
      <c r="H25" s="49"/>
      <c r="I25" s="49"/>
      <c r="J25" s="49"/>
      <c r="K25" s="49"/>
      <c r="L25" s="49"/>
      <c r="M25" s="49"/>
      <c r="N25" s="49"/>
      <c r="O25" s="49"/>
      <c r="P25" s="49"/>
      <c r="Q25" s="49"/>
      <c r="R25" s="49"/>
      <c r="S25" s="49"/>
      <c r="T25" s="49"/>
      <c r="U25" s="49"/>
      <c r="V25" s="49"/>
      <c r="W25" s="13"/>
      <c r="X25" s="13"/>
      <c r="Y25" s="13"/>
      <c r="Z25" s="13"/>
      <c r="AA25" s="15">
        <f t="shared" si="5"/>
        <v>23</v>
      </c>
      <c r="AB25" s="93">
        <v>80</v>
      </c>
      <c r="AC25" s="93">
        <f t="shared" si="6"/>
        <v>83.47826086956522</v>
      </c>
      <c r="AD25" s="93">
        <f t="shared" si="0"/>
        <v>108</v>
      </c>
      <c r="AE25" s="93">
        <f t="shared" si="1"/>
        <v>16</v>
      </c>
      <c r="AF25" s="93">
        <f t="shared" si="2"/>
        <v>-100000</v>
      </c>
      <c r="AG25" s="93">
        <f t="shared" si="3"/>
        <v>-100000</v>
      </c>
      <c r="AH25" s="93">
        <f t="shared" si="4"/>
        <v>108</v>
      </c>
      <c r="AI25" s="16">
        <f t="shared" si="7"/>
        <v>80</v>
      </c>
      <c r="AJ25" s="13"/>
      <c r="AK25" s="13"/>
      <c r="AL25" s="13"/>
      <c r="AM25" s="13"/>
      <c r="AN25" s="13"/>
    </row>
    <row r="26" spans="1:40" ht="15">
      <c r="A26" s="49"/>
      <c r="B26" s="49"/>
      <c r="C26" s="49"/>
      <c r="D26" s="49"/>
      <c r="E26" s="49"/>
      <c r="F26" s="49"/>
      <c r="G26" s="49"/>
      <c r="H26" s="49"/>
      <c r="I26" s="49"/>
      <c r="J26" s="49"/>
      <c r="K26" s="49"/>
      <c r="L26" s="49"/>
      <c r="M26" s="49"/>
      <c r="N26" s="49"/>
      <c r="O26" s="49"/>
      <c r="P26" s="49"/>
      <c r="Q26" s="49"/>
      <c r="R26" s="49"/>
      <c r="S26" s="49"/>
      <c r="T26" s="49"/>
      <c r="U26" s="49"/>
      <c r="V26" s="49"/>
      <c r="W26" s="13"/>
      <c r="X26" s="13"/>
      <c r="Y26" s="13"/>
      <c r="Z26" s="13"/>
      <c r="AA26" s="15">
        <f t="shared" si="5"/>
        <v>24</v>
      </c>
      <c r="AB26" s="93">
        <v>80</v>
      </c>
      <c r="AC26" s="93">
        <f t="shared" si="6"/>
        <v>83.33333333333333</v>
      </c>
      <c r="AD26" s="93">
        <f t="shared" si="0"/>
        <v>104</v>
      </c>
      <c r="AE26" s="93">
        <f t="shared" si="1"/>
        <v>8</v>
      </c>
      <c r="AF26" s="93">
        <f t="shared" si="2"/>
        <v>-100000</v>
      </c>
      <c r="AG26" s="93">
        <f t="shared" si="3"/>
        <v>-100000</v>
      </c>
      <c r="AH26" s="93">
        <f t="shared" si="4"/>
        <v>104</v>
      </c>
      <c r="AI26" s="16">
        <f t="shared" si="7"/>
        <v>80</v>
      </c>
      <c r="AJ26" s="13"/>
      <c r="AK26" s="13"/>
      <c r="AL26" s="13"/>
      <c r="AM26" s="13"/>
      <c r="AN26" s="13"/>
    </row>
    <row r="27" spans="1:40" ht="15">
      <c r="A27" s="49"/>
      <c r="B27" s="49"/>
      <c r="C27" s="49"/>
      <c r="D27" s="49"/>
      <c r="E27" s="49"/>
      <c r="F27" s="49"/>
      <c r="G27" s="49"/>
      <c r="H27" s="49"/>
      <c r="I27" s="49"/>
      <c r="J27" s="49"/>
      <c r="K27" s="49"/>
      <c r="L27" s="49"/>
      <c r="M27" s="49"/>
      <c r="N27" s="49"/>
      <c r="O27" s="49"/>
      <c r="P27" s="49"/>
      <c r="Q27" s="49"/>
      <c r="R27" s="49"/>
      <c r="S27" s="49"/>
      <c r="T27" s="49"/>
      <c r="U27" s="49"/>
      <c r="V27" s="49"/>
      <c r="W27" s="13"/>
      <c r="X27" s="13"/>
      <c r="Y27" s="13"/>
      <c r="Z27" s="13"/>
      <c r="AA27" s="15">
        <f t="shared" si="5"/>
        <v>25</v>
      </c>
      <c r="AB27" s="93">
        <v>80</v>
      </c>
      <c r="AC27" s="93">
        <f t="shared" si="6"/>
        <v>83.2</v>
      </c>
      <c r="AD27" s="93">
        <f t="shared" si="0"/>
        <v>100</v>
      </c>
      <c r="AE27" s="93">
        <f t="shared" si="1"/>
        <v>0</v>
      </c>
      <c r="AF27" s="93">
        <f t="shared" si="2"/>
        <v>-100000</v>
      </c>
      <c r="AG27" s="93">
        <f t="shared" si="3"/>
        <v>-100000</v>
      </c>
      <c r="AH27" s="93">
        <f t="shared" si="4"/>
        <v>100</v>
      </c>
      <c r="AI27" s="16">
        <f t="shared" si="7"/>
        <v>80</v>
      </c>
      <c r="AJ27" s="13"/>
      <c r="AK27" s="13"/>
      <c r="AL27" s="13"/>
      <c r="AM27" s="13"/>
      <c r="AN27" s="13"/>
    </row>
    <row r="28" spans="1:40" ht="15">
      <c r="A28" s="49"/>
      <c r="B28" s="49"/>
      <c r="C28" s="49"/>
      <c r="D28" s="49"/>
      <c r="E28" s="49"/>
      <c r="F28" s="49"/>
      <c r="G28" s="49"/>
      <c r="H28" s="49"/>
      <c r="I28" s="49"/>
      <c r="J28" s="49"/>
      <c r="K28" s="49"/>
      <c r="L28" s="49"/>
      <c r="M28" s="49"/>
      <c r="N28" s="49"/>
      <c r="O28" s="49"/>
      <c r="P28" s="49"/>
      <c r="Q28" s="49"/>
      <c r="R28" s="49"/>
      <c r="S28" s="49"/>
      <c r="T28" s="49"/>
      <c r="U28" s="49"/>
      <c r="V28" s="49"/>
      <c r="W28" s="13"/>
      <c r="X28" s="13"/>
      <c r="Y28" s="13"/>
      <c r="Z28" s="13"/>
      <c r="AA28" s="15">
        <f t="shared" si="5"/>
        <v>26</v>
      </c>
      <c r="AB28" s="93">
        <v>80</v>
      </c>
      <c r="AC28" s="93">
        <f t="shared" si="6"/>
        <v>83.07692307692308</v>
      </c>
      <c r="AD28" s="93">
        <f t="shared" si="0"/>
        <v>96</v>
      </c>
      <c r="AE28" s="93">
        <f t="shared" si="1"/>
        <v>-8</v>
      </c>
      <c r="AF28" s="93">
        <f t="shared" si="2"/>
        <v>-100000</v>
      </c>
      <c r="AG28" s="93">
        <f t="shared" si="3"/>
        <v>-100000</v>
      </c>
      <c r="AH28" s="93">
        <f t="shared" si="4"/>
        <v>96</v>
      </c>
      <c r="AI28" s="16">
        <f t="shared" si="7"/>
        <v>80</v>
      </c>
      <c r="AJ28" s="13"/>
      <c r="AK28" s="13"/>
      <c r="AL28" s="13"/>
      <c r="AM28" s="13"/>
      <c r="AN28" s="13"/>
    </row>
    <row r="29" spans="1:40" ht="15">
      <c r="A29" s="49"/>
      <c r="B29" s="49"/>
      <c r="C29" s="49"/>
      <c r="D29" s="49"/>
      <c r="E29" s="49"/>
      <c r="F29" s="49"/>
      <c r="G29" s="49"/>
      <c r="H29" s="49"/>
      <c r="I29" s="49"/>
      <c r="J29" s="49"/>
      <c r="K29" s="49"/>
      <c r="L29" s="49"/>
      <c r="M29" s="49"/>
      <c r="N29" s="49"/>
      <c r="O29" s="49"/>
      <c r="P29" s="49"/>
      <c r="Q29" s="49"/>
      <c r="R29" s="49"/>
      <c r="S29" s="49"/>
      <c r="T29" s="49"/>
      <c r="U29" s="49"/>
      <c r="V29" s="49"/>
      <c r="W29" s="13"/>
      <c r="X29" s="13"/>
      <c r="Y29" s="13"/>
      <c r="Z29" s="13"/>
      <c r="AA29" s="15">
        <f t="shared" si="5"/>
        <v>27</v>
      </c>
      <c r="AB29" s="93">
        <v>80</v>
      </c>
      <c r="AC29" s="93">
        <f t="shared" si="6"/>
        <v>82.96296296296296</v>
      </c>
      <c r="AD29" s="93">
        <f t="shared" si="0"/>
        <v>92</v>
      </c>
      <c r="AE29" s="93">
        <f t="shared" si="1"/>
        <v>-16</v>
      </c>
      <c r="AF29" s="93">
        <f t="shared" si="2"/>
        <v>-100000</v>
      </c>
      <c r="AG29" s="93">
        <f t="shared" si="3"/>
        <v>-100000</v>
      </c>
      <c r="AH29" s="93">
        <f t="shared" si="4"/>
        <v>92</v>
      </c>
      <c r="AI29" s="16">
        <f t="shared" si="7"/>
        <v>80</v>
      </c>
      <c r="AJ29" s="13"/>
      <c r="AK29" s="13"/>
      <c r="AL29" s="13"/>
      <c r="AM29" s="13"/>
      <c r="AN29" s="13"/>
    </row>
    <row r="30" spans="1:40" ht="15">
      <c r="A30" s="49"/>
      <c r="B30" s="49"/>
      <c r="C30" s="49"/>
      <c r="D30" s="49"/>
      <c r="E30" s="49"/>
      <c r="F30" s="49"/>
      <c r="G30" s="49"/>
      <c r="H30" s="49"/>
      <c r="I30" s="49"/>
      <c r="J30" s="49"/>
      <c r="K30" s="49"/>
      <c r="L30" s="49"/>
      <c r="M30" s="49"/>
      <c r="N30" s="49"/>
      <c r="O30" s="49"/>
      <c r="P30" s="49"/>
      <c r="Q30" s="49"/>
      <c r="R30" s="49"/>
      <c r="S30" s="49"/>
      <c r="T30" s="49"/>
      <c r="U30" s="49"/>
      <c r="V30" s="49"/>
      <c r="W30" s="13"/>
      <c r="X30" s="13"/>
      <c r="Y30" s="13"/>
      <c r="Z30" s="13"/>
      <c r="AA30" s="15">
        <f t="shared" si="5"/>
        <v>28</v>
      </c>
      <c r="AB30" s="93">
        <v>80</v>
      </c>
      <c r="AC30" s="93">
        <f t="shared" si="6"/>
        <v>82.85714285714286</v>
      </c>
      <c r="AD30" s="93">
        <f t="shared" si="0"/>
        <v>88</v>
      </c>
      <c r="AE30" s="93">
        <f t="shared" si="1"/>
        <v>-24</v>
      </c>
      <c r="AF30" s="93">
        <f t="shared" si="2"/>
        <v>-100000</v>
      </c>
      <c r="AG30" s="93">
        <f t="shared" si="3"/>
        <v>-100000</v>
      </c>
      <c r="AH30" s="93">
        <f t="shared" si="4"/>
        <v>88</v>
      </c>
      <c r="AI30" s="16">
        <f t="shared" si="7"/>
        <v>80</v>
      </c>
      <c r="AJ30" s="13"/>
      <c r="AK30" s="13"/>
      <c r="AL30" s="13"/>
      <c r="AM30" s="13"/>
      <c r="AN30" s="13"/>
    </row>
    <row r="31" spans="1:40" ht="15">
      <c r="A31" s="49"/>
      <c r="B31" s="49"/>
      <c r="C31" s="49"/>
      <c r="D31" s="49"/>
      <c r="E31" s="49"/>
      <c r="F31" s="49"/>
      <c r="G31" s="49"/>
      <c r="H31" s="49"/>
      <c r="I31" s="49"/>
      <c r="J31" s="49"/>
      <c r="K31" s="49"/>
      <c r="L31" s="49"/>
      <c r="M31" s="49"/>
      <c r="N31" s="49"/>
      <c r="O31" s="49"/>
      <c r="P31" s="49"/>
      <c r="Q31" s="49"/>
      <c r="R31" s="49"/>
      <c r="S31" s="49"/>
      <c r="T31" s="49"/>
      <c r="U31" s="49"/>
      <c r="V31" s="49"/>
      <c r="W31" s="13"/>
      <c r="X31" s="13"/>
      <c r="Y31" s="13"/>
      <c r="Z31" s="13"/>
      <c r="AA31" s="15">
        <f t="shared" si="5"/>
        <v>29</v>
      </c>
      <c r="AB31" s="93">
        <v>80</v>
      </c>
      <c r="AC31" s="93">
        <f t="shared" si="6"/>
        <v>82.75862068965517</v>
      </c>
      <c r="AD31" s="93">
        <f t="shared" si="0"/>
        <v>84</v>
      </c>
      <c r="AE31" s="93">
        <f t="shared" si="1"/>
        <v>-32</v>
      </c>
      <c r="AF31" s="93">
        <f t="shared" si="2"/>
        <v>-100000</v>
      </c>
      <c r="AG31" s="93">
        <f t="shared" si="3"/>
        <v>-100000</v>
      </c>
      <c r="AH31" s="93">
        <f t="shared" si="4"/>
        <v>84</v>
      </c>
      <c r="AI31" s="16">
        <f t="shared" si="7"/>
        <v>80</v>
      </c>
      <c r="AJ31" s="13"/>
      <c r="AK31" s="13"/>
      <c r="AL31" s="13"/>
      <c r="AM31" s="13"/>
      <c r="AN31" s="13"/>
    </row>
    <row r="32" spans="1:40" ht="15">
      <c r="A32" s="49"/>
      <c r="B32" s="49"/>
      <c r="C32" s="49"/>
      <c r="D32" s="49"/>
      <c r="E32" s="49"/>
      <c r="F32" s="49"/>
      <c r="G32" s="49"/>
      <c r="H32" s="49"/>
      <c r="I32" s="49"/>
      <c r="J32" s="49"/>
      <c r="K32" s="49"/>
      <c r="L32" s="49"/>
      <c r="M32" s="49"/>
      <c r="N32" s="49"/>
      <c r="O32" s="49"/>
      <c r="P32" s="49"/>
      <c r="Q32" s="49"/>
      <c r="R32" s="49"/>
      <c r="S32" s="49"/>
      <c r="T32" s="49"/>
      <c r="U32" s="49"/>
      <c r="V32" s="49"/>
      <c r="W32" s="13"/>
      <c r="X32" s="13"/>
      <c r="Y32" s="13"/>
      <c r="Z32" s="13"/>
      <c r="AA32" s="15">
        <f t="shared" si="5"/>
        <v>30</v>
      </c>
      <c r="AB32" s="93">
        <v>80</v>
      </c>
      <c r="AC32" s="93">
        <f t="shared" si="6"/>
        <v>82.66666666666667</v>
      </c>
      <c r="AD32" s="93">
        <f t="shared" si="0"/>
        <v>80</v>
      </c>
      <c r="AE32" s="93">
        <f t="shared" si="1"/>
        <v>-40</v>
      </c>
      <c r="AF32" s="93">
        <f t="shared" si="2"/>
        <v>-100000</v>
      </c>
      <c r="AG32" s="93">
        <f t="shared" si="3"/>
        <v>-100000</v>
      </c>
      <c r="AH32" s="93">
        <f t="shared" si="4"/>
        <v>80</v>
      </c>
      <c r="AI32" s="16">
        <f t="shared" si="7"/>
        <v>80</v>
      </c>
      <c r="AJ32" s="13"/>
      <c r="AK32" s="13"/>
      <c r="AL32" s="13"/>
      <c r="AM32" s="13"/>
      <c r="AN32" s="13"/>
    </row>
    <row r="33" spans="1:40" ht="15">
      <c r="A33" s="49"/>
      <c r="B33" s="49"/>
      <c r="C33" s="49"/>
      <c r="D33" s="49"/>
      <c r="E33" s="49"/>
      <c r="F33" s="49"/>
      <c r="G33" s="49"/>
      <c r="H33" s="49"/>
      <c r="I33" s="49"/>
      <c r="J33" s="49"/>
      <c r="K33" s="49"/>
      <c r="L33" s="49"/>
      <c r="M33" s="49"/>
      <c r="N33" s="49"/>
      <c r="O33" s="49"/>
      <c r="P33" s="49"/>
      <c r="Q33" s="49"/>
      <c r="R33" s="49"/>
      <c r="S33" s="49"/>
      <c r="T33" s="49"/>
      <c r="U33" s="49"/>
      <c r="V33" s="49"/>
      <c r="W33" s="13"/>
      <c r="X33" s="13"/>
      <c r="Y33" s="13"/>
      <c r="Z33" s="13"/>
      <c r="AA33" s="15">
        <f t="shared" si="5"/>
        <v>31</v>
      </c>
      <c r="AB33" s="93">
        <v>80</v>
      </c>
      <c r="AC33" s="93">
        <f t="shared" si="6"/>
        <v>82.58064516129032</v>
      </c>
      <c r="AD33" s="93">
        <f t="shared" si="0"/>
        <v>76</v>
      </c>
      <c r="AE33" s="93">
        <f t="shared" si="1"/>
        <v>-48</v>
      </c>
      <c r="AF33" s="93">
        <f t="shared" si="2"/>
        <v>-100000</v>
      </c>
      <c r="AG33" s="93">
        <f t="shared" si="3"/>
        <v>-100000</v>
      </c>
      <c r="AH33" s="93">
        <f t="shared" si="4"/>
        <v>76</v>
      </c>
      <c r="AI33" s="16">
        <f t="shared" si="7"/>
        <v>-100000</v>
      </c>
      <c r="AJ33" s="13"/>
      <c r="AK33" s="13"/>
      <c r="AL33" s="13"/>
      <c r="AM33" s="13"/>
      <c r="AN33" s="13"/>
    </row>
    <row r="34" spans="1:40" ht="15">
      <c r="A34" s="49"/>
      <c r="B34" s="49"/>
      <c r="C34" s="49"/>
      <c r="D34" s="49"/>
      <c r="E34" s="49"/>
      <c r="F34" s="49"/>
      <c r="G34" s="49"/>
      <c r="H34" s="49"/>
      <c r="I34" s="49"/>
      <c r="J34" s="49"/>
      <c r="K34" s="49"/>
      <c r="L34" s="49"/>
      <c r="M34" s="49"/>
      <c r="N34" s="49"/>
      <c r="O34" s="49"/>
      <c r="P34" s="49"/>
      <c r="Q34" s="49"/>
      <c r="R34" s="49"/>
      <c r="S34" s="49"/>
      <c r="T34" s="49"/>
      <c r="U34" s="49"/>
      <c r="V34" s="49"/>
      <c r="W34" s="13"/>
      <c r="X34" s="13"/>
      <c r="Y34" s="13"/>
      <c r="Z34" s="13"/>
      <c r="AA34" s="15">
        <f t="shared" si="5"/>
        <v>32</v>
      </c>
      <c r="AB34" s="93">
        <v>80</v>
      </c>
      <c r="AC34" s="93">
        <f t="shared" si="6"/>
        <v>82.5</v>
      </c>
      <c r="AD34" s="93">
        <f aca="true" t="shared" si="8" ref="AD34:AD52">200-4*AA34</f>
        <v>72</v>
      </c>
      <c r="AE34" s="93">
        <f aca="true" t="shared" si="9" ref="AE34:AE52">200-8*AA34</f>
        <v>-56</v>
      </c>
      <c r="AF34" s="93">
        <f aca="true" t="shared" si="10" ref="AF34:AF52">IF($AA34&lt;=15,C$15,-100000)</f>
        <v>-100000</v>
      </c>
      <c r="AG34" s="93">
        <f aca="true" t="shared" si="11" ref="AG34:AG52">IF(AA34&lt;=15,AD34,-100000)</f>
        <v>-100000</v>
      </c>
      <c r="AH34" s="93">
        <f aca="true" t="shared" si="12" ref="AH34:AH52">IF(AA34&gt;=15,AD34,-100000)</f>
        <v>72</v>
      </c>
      <c r="AI34" s="16">
        <f t="shared" si="7"/>
        <v>-100000</v>
      </c>
      <c r="AJ34" s="13"/>
      <c r="AK34" s="13"/>
      <c r="AL34" s="13"/>
      <c r="AM34" s="13"/>
      <c r="AN34" s="13"/>
    </row>
    <row r="35" spans="1:40" ht="15">
      <c r="A35" s="49"/>
      <c r="B35" s="49"/>
      <c r="C35" s="49"/>
      <c r="D35" s="49"/>
      <c r="E35" s="49"/>
      <c r="F35" s="49"/>
      <c r="G35" s="49"/>
      <c r="H35" s="49"/>
      <c r="I35" s="49"/>
      <c r="J35" s="49"/>
      <c r="K35" s="49"/>
      <c r="L35" s="49"/>
      <c r="M35" s="49"/>
      <c r="N35" s="49"/>
      <c r="O35" s="49"/>
      <c r="P35" s="49"/>
      <c r="Q35" s="49"/>
      <c r="R35" s="49"/>
      <c r="S35" s="49"/>
      <c r="T35" s="49"/>
      <c r="U35" s="49"/>
      <c r="V35" s="49"/>
      <c r="W35" s="13"/>
      <c r="X35" s="13"/>
      <c r="Y35" s="13"/>
      <c r="Z35" s="13"/>
      <c r="AA35" s="15">
        <f aca="true" t="shared" si="13" ref="AA35:AA52">AA34+1</f>
        <v>33</v>
      </c>
      <c r="AB35" s="93">
        <v>80</v>
      </c>
      <c r="AC35" s="93">
        <f aca="true" t="shared" si="14" ref="AC35:AC52">AI$2/AA35+AB35</f>
        <v>82.42424242424242</v>
      </c>
      <c r="AD35" s="93">
        <f t="shared" si="8"/>
        <v>68</v>
      </c>
      <c r="AE35" s="93">
        <f t="shared" si="9"/>
        <v>-64</v>
      </c>
      <c r="AF35" s="93">
        <f t="shared" si="10"/>
        <v>-100000</v>
      </c>
      <c r="AG35" s="93">
        <f t="shared" si="11"/>
        <v>-100000</v>
      </c>
      <c r="AH35" s="93">
        <f t="shared" si="12"/>
        <v>68</v>
      </c>
      <c r="AI35" s="16">
        <f t="shared" si="7"/>
        <v>-100000</v>
      </c>
      <c r="AJ35" s="13"/>
      <c r="AK35" s="13"/>
      <c r="AL35" s="13"/>
      <c r="AM35" s="13"/>
      <c r="AN35" s="13"/>
    </row>
    <row r="36" spans="1:40" ht="15">
      <c r="A36" s="49"/>
      <c r="B36" s="49"/>
      <c r="C36" s="49"/>
      <c r="D36" s="49"/>
      <c r="E36" s="49"/>
      <c r="F36" s="49"/>
      <c r="G36" s="49"/>
      <c r="H36" s="49"/>
      <c r="I36" s="49"/>
      <c r="J36" s="49"/>
      <c r="K36" s="49"/>
      <c r="L36" s="49"/>
      <c r="M36" s="49"/>
      <c r="N36" s="49"/>
      <c r="O36" s="49"/>
      <c r="P36" s="49"/>
      <c r="Q36" s="49"/>
      <c r="R36" s="49"/>
      <c r="S36" s="49"/>
      <c r="T36" s="49"/>
      <c r="U36" s="49"/>
      <c r="V36" s="49"/>
      <c r="W36" s="13"/>
      <c r="X36" s="13"/>
      <c r="Y36" s="13"/>
      <c r="Z36" s="13"/>
      <c r="AA36" s="15">
        <f t="shared" si="13"/>
        <v>34</v>
      </c>
      <c r="AB36" s="93">
        <v>80</v>
      </c>
      <c r="AC36" s="93">
        <f t="shared" si="14"/>
        <v>82.3529411764706</v>
      </c>
      <c r="AD36" s="93">
        <f t="shared" si="8"/>
        <v>64</v>
      </c>
      <c r="AE36" s="93">
        <f t="shared" si="9"/>
        <v>-72</v>
      </c>
      <c r="AF36" s="93">
        <f t="shared" si="10"/>
        <v>-100000</v>
      </c>
      <c r="AG36" s="93">
        <f t="shared" si="11"/>
        <v>-100000</v>
      </c>
      <c r="AH36" s="93">
        <f t="shared" si="12"/>
        <v>64</v>
      </c>
      <c r="AI36" s="16">
        <f t="shared" si="7"/>
        <v>-100000</v>
      </c>
      <c r="AJ36" s="13"/>
      <c r="AK36" s="13"/>
      <c r="AL36" s="13"/>
      <c r="AM36" s="13"/>
      <c r="AN36" s="13"/>
    </row>
    <row r="37" spans="1:40" ht="15">
      <c r="A37" s="49"/>
      <c r="B37" s="49"/>
      <c r="C37" s="49"/>
      <c r="D37" s="49"/>
      <c r="E37" s="49"/>
      <c r="F37" s="49"/>
      <c r="G37" s="49"/>
      <c r="H37" s="49"/>
      <c r="I37" s="49"/>
      <c r="J37" s="49"/>
      <c r="K37" s="49"/>
      <c r="L37" s="49"/>
      <c r="M37" s="49"/>
      <c r="N37" s="49"/>
      <c r="O37" s="49"/>
      <c r="P37" s="49"/>
      <c r="Q37" s="49"/>
      <c r="R37" s="49"/>
      <c r="S37" s="49"/>
      <c r="T37" s="49"/>
      <c r="U37" s="49"/>
      <c r="V37" s="49"/>
      <c r="W37" s="13"/>
      <c r="X37" s="13"/>
      <c r="Y37" s="13"/>
      <c r="Z37" s="13"/>
      <c r="AA37" s="15">
        <f t="shared" si="13"/>
        <v>35</v>
      </c>
      <c r="AB37" s="93">
        <v>80</v>
      </c>
      <c r="AC37" s="93">
        <f t="shared" si="14"/>
        <v>82.28571428571429</v>
      </c>
      <c r="AD37" s="93">
        <f t="shared" si="8"/>
        <v>60</v>
      </c>
      <c r="AE37" s="93">
        <f t="shared" si="9"/>
        <v>-80</v>
      </c>
      <c r="AF37" s="93">
        <f t="shared" si="10"/>
        <v>-100000</v>
      </c>
      <c r="AG37" s="93">
        <f t="shared" si="11"/>
        <v>-100000</v>
      </c>
      <c r="AH37" s="93">
        <f t="shared" si="12"/>
        <v>60</v>
      </c>
      <c r="AI37" s="16">
        <f t="shared" si="7"/>
        <v>-100000</v>
      </c>
      <c r="AJ37" s="13"/>
      <c r="AK37" s="13"/>
      <c r="AL37" s="13"/>
      <c r="AM37" s="13"/>
      <c r="AN37" s="13"/>
    </row>
    <row r="38" spans="1:40" ht="15">
      <c r="A38" s="49"/>
      <c r="B38" s="49"/>
      <c r="C38" s="49"/>
      <c r="D38" s="49"/>
      <c r="E38" s="49"/>
      <c r="F38" s="49"/>
      <c r="G38" s="49"/>
      <c r="H38" s="49"/>
      <c r="I38" s="49"/>
      <c r="J38" s="49"/>
      <c r="K38" s="49"/>
      <c r="L38" s="49"/>
      <c r="M38" s="49"/>
      <c r="N38" s="49"/>
      <c r="O38" s="49"/>
      <c r="P38" s="49"/>
      <c r="Q38" s="49"/>
      <c r="R38" s="49"/>
      <c r="S38" s="49"/>
      <c r="T38" s="49"/>
      <c r="U38" s="49"/>
      <c r="V38" s="49"/>
      <c r="W38" s="13"/>
      <c r="X38" s="13"/>
      <c r="Y38" s="13"/>
      <c r="Z38" s="13"/>
      <c r="AA38" s="15">
        <f t="shared" si="13"/>
        <v>36</v>
      </c>
      <c r="AB38" s="93">
        <v>80</v>
      </c>
      <c r="AC38" s="93">
        <f t="shared" si="14"/>
        <v>82.22222222222223</v>
      </c>
      <c r="AD38" s="93">
        <f t="shared" si="8"/>
        <v>56</v>
      </c>
      <c r="AE38" s="93">
        <f t="shared" si="9"/>
        <v>-88</v>
      </c>
      <c r="AF38" s="93">
        <f t="shared" si="10"/>
        <v>-100000</v>
      </c>
      <c r="AG38" s="93">
        <f t="shared" si="11"/>
        <v>-100000</v>
      </c>
      <c r="AH38" s="93">
        <f t="shared" si="12"/>
        <v>56</v>
      </c>
      <c r="AI38" s="16">
        <f t="shared" si="7"/>
        <v>-100000</v>
      </c>
      <c r="AJ38" s="13"/>
      <c r="AK38" s="13"/>
      <c r="AL38" s="13"/>
      <c r="AM38" s="13"/>
      <c r="AN38" s="13"/>
    </row>
    <row r="39" spans="1:40" ht="15">
      <c r="A39" s="49"/>
      <c r="B39" s="49"/>
      <c r="C39" s="49"/>
      <c r="D39" s="49"/>
      <c r="E39" s="49"/>
      <c r="F39" s="49"/>
      <c r="G39" s="49"/>
      <c r="H39" s="49"/>
      <c r="I39" s="49"/>
      <c r="J39" s="49"/>
      <c r="K39" s="49"/>
      <c r="L39" s="49"/>
      <c r="M39" s="49"/>
      <c r="N39" s="49"/>
      <c r="O39" s="49"/>
      <c r="P39" s="49"/>
      <c r="Q39" s="49"/>
      <c r="R39" s="49"/>
      <c r="S39" s="49"/>
      <c r="T39" s="49"/>
      <c r="U39" s="49"/>
      <c r="V39" s="49"/>
      <c r="W39" s="13"/>
      <c r="X39" s="13"/>
      <c r="Y39" s="13"/>
      <c r="Z39" s="13"/>
      <c r="AA39" s="15">
        <f t="shared" si="13"/>
        <v>37</v>
      </c>
      <c r="AB39" s="93">
        <v>80</v>
      </c>
      <c r="AC39" s="93">
        <f t="shared" si="14"/>
        <v>82.16216216216216</v>
      </c>
      <c r="AD39" s="93">
        <f t="shared" si="8"/>
        <v>52</v>
      </c>
      <c r="AE39" s="93">
        <f t="shared" si="9"/>
        <v>-96</v>
      </c>
      <c r="AF39" s="93">
        <f t="shared" si="10"/>
        <v>-100000</v>
      </c>
      <c r="AG39" s="93">
        <f t="shared" si="11"/>
        <v>-100000</v>
      </c>
      <c r="AH39" s="93">
        <f t="shared" si="12"/>
        <v>52</v>
      </c>
      <c r="AI39" s="16">
        <f t="shared" si="7"/>
        <v>-100000</v>
      </c>
      <c r="AJ39" s="13"/>
      <c r="AK39" s="13"/>
      <c r="AL39" s="13"/>
      <c r="AM39" s="13"/>
      <c r="AN39" s="13"/>
    </row>
    <row r="40" spans="1:40" ht="15">
      <c r="A40" s="49"/>
      <c r="B40" s="49"/>
      <c r="C40" s="49"/>
      <c r="D40" s="49"/>
      <c r="E40" s="49"/>
      <c r="F40" s="49"/>
      <c r="G40" s="49"/>
      <c r="H40" s="49"/>
      <c r="I40" s="49"/>
      <c r="J40" s="49"/>
      <c r="K40" s="49"/>
      <c r="L40" s="49"/>
      <c r="M40" s="49"/>
      <c r="N40" s="49"/>
      <c r="O40" s="49"/>
      <c r="P40" s="49"/>
      <c r="Q40" s="49"/>
      <c r="R40" s="49"/>
      <c r="S40" s="49"/>
      <c r="T40" s="49"/>
      <c r="U40" s="49"/>
      <c r="V40" s="49"/>
      <c r="W40" s="13"/>
      <c r="X40" s="13"/>
      <c r="Y40" s="13"/>
      <c r="Z40" s="13"/>
      <c r="AA40" s="15">
        <f t="shared" si="13"/>
        <v>38</v>
      </c>
      <c r="AB40" s="93">
        <v>80</v>
      </c>
      <c r="AC40" s="93">
        <f t="shared" si="14"/>
        <v>82.10526315789474</v>
      </c>
      <c r="AD40" s="93">
        <f t="shared" si="8"/>
        <v>48</v>
      </c>
      <c r="AE40" s="93">
        <f t="shared" si="9"/>
        <v>-104</v>
      </c>
      <c r="AF40" s="93">
        <f t="shared" si="10"/>
        <v>-100000</v>
      </c>
      <c r="AG40" s="93">
        <f t="shared" si="11"/>
        <v>-100000</v>
      </c>
      <c r="AH40" s="93">
        <f t="shared" si="12"/>
        <v>48</v>
      </c>
      <c r="AI40" s="16">
        <f t="shared" si="7"/>
        <v>-100000</v>
      </c>
      <c r="AJ40" s="13"/>
      <c r="AK40" s="13"/>
      <c r="AL40" s="13"/>
      <c r="AM40" s="13"/>
      <c r="AN40" s="13"/>
    </row>
    <row r="41" spans="1:4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5">
        <f t="shared" si="13"/>
        <v>39</v>
      </c>
      <c r="AB41" s="93">
        <v>80</v>
      </c>
      <c r="AC41" s="93">
        <f t="shared" si="14"/>
        <v>82.05128205128204</v>
      </c>
      <c r="AD41" s="93">
        <f t="shared" si="8"/>
        <v>44</v>
      </c>
      <c r="AE41" s="93">
        <f t="shared" si="9"/>
        <v>-112</v>
      </c>
      <c r="AF41" s="93">
        <f t="shared" si="10"/>
        <v>-100000</v>
      </c>
      <c r="AG41" s="93">
        <f t="shared" si="11"/>
        <v>-100000</v>
      </c>
      <c r="AH41" s="93">
        <f t="shared" si="12"/>
        <v>44</v>
      </c>
      <c r="AI41" s="16">
        <f t="shared" si="7"/>
        <v>-100000</v>
      </c>
      <c r="AJ41" s="13"/>
      <c r="AK41" s="13"/>
      <c r="AL41" s="13"/>
      <c r="AM41" s="13"/>
      <c r="AN41" s="13"/>
    </row>
    <row r="42" spans="1:4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5">
        <f t="shared" si="13"/>
        <v>40</v>
      </c>
      <c r="AB42" s="93">
        <v>80</v>
      </c>
      <c r="AC42" s="93">
        <f t="shared" si="14"/>
        <v>82</v>
      </c>
      <c r="AD42" s="93">
        <f t="shared" si="8"/>
        <v>40</v>
      </c>
      <c r="AE42" s="93">
        <f t="shared" si="9"/>
        <v>-120</v>
      </c>
      <c r="AF42" s="93">
        <f t="shared" si="10"/>
        <v>-100000</v>
      </c>
      <c r="AG42" s="93">
        <f t="shared" si="11"/>
        <v>-100000</v>
      </c>
      <c r="AH42" s="93">
        <f t="shared" si="12"/>
        <v>40</v>
      </c>
      <c r="AI42" s="16">
        <f t="shared" si="7"/>
        <v>-100000</v>
      </c>
      <c r="AJ42" s="13"/>
      <c r="AK42" s="13"/>
      <c r="AL42" s="13"/>
      <c r="AM42" s="13"/>
      <c r="AN42" s="13"/>
    </row>
    <row r="43" spans="1:4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5">
        <f t="shared" si="13"/>
        <v>41</v>
      </c>
      <c r="AB43" s="93">
        <v>80</v>
      </c>
      <c r="AC43" s="93">
        <f t="shared" si="14"/>
        <v>81.95121951219512</v>
      </c>
      <c r="AD43" s="93">
        <f t="shared" si="8"/>
        <v>36</v>
      </c>
      <c r="AE43" s="93">
        <f t="shared" si="9"/>
        <v>-128</v>
      </c>
      <c r="AF43" s="93">
        <f t="shared" si="10"/>
        <v>-100000</v>
      </c>
      <c r="AG43" s="93">
        <f t="shared" si="11"/>
        <v>-100000</v>
      </c>
      <c r="AH43" s="93">
        <f t="shared" si="12"/>
        <v>36</v>
      </c>
      <c r="AI43" s="16">
        <f t="shared" si="7"/>
        <v>-100000</v>
      </c>
      <c r="AJ43" s="13"/>
      <c r="AK43" s="13"/>
      <c r="AL43" s="13"/>
      <c r="AM43" s="13"/>
      <c r="AN43" s="13"/>
    </row>
    <row r="44" spans="1:4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5">
        <f t="shared" si="13"/>
        <v>42</v>
      </c>
      <c r="AB44" s="93">
        <v>80</v>
      </c>
      <c r="AC44" s="93">
        <f t="shared" si="14"/>
        <v>81.9047619047619</v>
      </c>
      <c r="AD44" s="93">
        <f t="shared" si="8"/>
        <v>32</v>
      </c>
      <c r="AE44" s="93">
        <f t="shared" si="9"/>
        <v>-136</v>
      </c>
      <c r="AF44" s="93">
        <f t="shared" si="10"/>
        <v>-100000</v>
      </c>
      <c r="AG44" s="93">
        <f t="shared" si="11"/>
        <v>-100000</v>
      </c>
      <c r="AH44" s="93">
        <f t="shared" si="12"/>
        <v>32</v>
      </c>
      <c r="AI44" s="16">
        <f t="shared" si="7"/>
        <v>-100000</v>
      </c>
      <c r="AJ44" s="13"/>
      <c r="AK44" s="13"/>
      <c r="AL44" s="13"/>
      <c r="AM44" s="13"/>
      <c r="AN44" s="13"/>
    </row>
    <row r="45" spans="1:4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5">
        <f t="shared" si="13"/>
        <v>43</v>
      </c>
      <c r="AB45" s="93">
        <v>80</v>
      </c>
      <c r="AC45" s="93">
        <f t="shared" si="14"/>
        <v>81.86046511627907</v>
      </c>
      <c r="AD45" s="93">
        <f t="shared" si="8"/>
        <v>28</v>
      </c>
      <c r="AE45" s="93">
        <f t="shared" si="9"/>
        <v>-144</v>
      </c>
      <c r="AF45" s="93">
        <f t="shared" si="10"/>
        <v>-100000</v>
      </c>
      <c r="AG45" s="93">
        <f t="shared" si="11"/>
        <v>-100000</v>
      </c>
      <c r="AH45" s="93">
        <f t="shared" si="12"/>
        <v>28</v>
      </c>
      <c r="AI45" s="16">
        <f t="shared" si="7"/>
        <v>-100000</v>
      </c>
      <c r="AJ45" s="13"/>
      <c r="AK45" s="13"/>
      <c r="AL45" s="13"/>
      <c r="AM45" s="13"/>
      <c r="AN45" s="13"/>
    </row>
    <row r="46" spans="1:4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5">
        <f t="shared" si="13"/>
        <v>44</v>
      </c>
      <c r="AB46" s="93">
        <v>80</v>
      </c>
      <c r="AC46" s="93">
        <f t="shared" si="14"/>
        <v>81.81818181818181</v>
      </c>
      <c r="AD46" s="93">
        <f t="shared" si="8"/>
        <v>24</v>
      </c>
      <c r="AE46" s="93">
        <f t="shared" si="9"/>
        <v>-152</v>
      </c>
      <c r="AF46" s="93">
        <f t="shared" si="10"/>
        <v>-100000</v>
      </c>
      <c r="AG46" s="93">
        <f t="shared" si="11"/>
        <v>-100000</v>
      </c>
      <c r="AH46" s="93">
        <f t="shared" si="12"/>
        <v>24</v>
      </c>
      <c r="AI46" s="16">
        <f t="shared" si="7"/>
        <v>-100000</v>
      </c>
      <c r="AJ46" s="13"/>
      <c r="AK46" s="13"/>
      <c r="AL46" s="13"/>
      <c r="AM46" s="13"/>
      <c r="AN46" s="13"/>
    </row>
    <row r="47" spans="1:4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5">
        <f t="shared" si="13"/>
        <v>45</v>
      </c>
      <c r="AB47" s="93">
        <v>80</v>
      </c>
      <c r="AC47" s="93">
        <f t="shared" si="14"/>
        <v>81.77777777777777</v>
      </c>
      <c r="AD47" s="93">
        <f t="shared" si="8"/>
        <v>20</v>
      </c>
      <c r="AE47" s="93">
        <f t="shared" si="9"/>
        <v>-160</v>
      </c>
      <c r="AF47" s="93">
        <f t="shared" si="10"/>
        <v>-100000</v>
      </c>
      <c r="AG47" s="93">
        <f t="shared" si="11"/>
        <v>-100000</v>
      </c>
      <c r="AH47" s="93">
        <f t="shared" si="12"/>
        <v>20</v>
      </c>
      <c r="AI47" s="16">
        <f t="shared" si="7"/>
        <v>-100000</v>
      </c>
      <c r="AJ47" s="13"/>
      <c r="AK47" s="13"/>
      <c r="AL47" s="13"/>
      <c r="AM47" s="13"/>
      <c r="AN47" s="13"/>
    </row>
    <row r="48" spans="1:4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5">
        <f t="shared" si="13"/>
        <v>46</v>
      </c>
      <c r="AB48" s="93">
        <v>80</v>
      </c>
      <c r="AC48" s="93">
        <f t="shared" si="14"/>
        <v>81.73913043478261</v>
      </c>
      <c r="AD48" s="93">
        <f t="shared" si="8"/>
        <v>16</v>
      </c>
      <c r="AE48" s="93">
        <f t="shared" si="9"/>
        <v>-168</v>
      </c>
      <c r="AF48" s="93">
        <f t="shared" si="10"/>
        <v>-100000</v>
      </c>
      <c r="AG48" s="93">
        <f t="shared" si="11"/>
        <v>-100000</v>
      </c>
      <c r="AH48" s="93">
        <f t="shared" si="12"/>
        <v>16</v>
      </c>
      <c r="AI48" s="16">
        <f t="shared" si="7"/>
        <v>-100000</v>
      </c>
      <c r="AJ48" s="13"/>
      <c r="AK48" s="13"/>
      <c r="AL48" s="13"/>
      <c r="AM48" s="13"/>
      <c r="AN48" s="13"/>
    </row>
    <row r="49" spans="1:4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5">
        <f t="shared" si="13"/>
        <v>47</v>
      </c>
      <c r="AB49" s="93">
        <v>80</v>
      </c>
      <c r="AC49" s="93">
        <f t="shared" si="14"/>
        <v>81.70212765957447</v>
      </c>
      <c r="AD49" s="93">
        <f t="shared" si="8"/>
        <v>12</v>
      </c>
      <c r="AE49" s="93">
        <f t="shared" si="9"/>
        <v>-176</v>
      </c>
      <c r="AF49" s="93">
        <f t="shared" si="10"/>
        <v>-100000</v>
      </c>
      <c r="AG49" s="93">
        <f t="shared" si="11"/>
        <v>-100000</v>
      </c>
      <c r="AH49" s="93">
        <f t="shared" si="12"/>
        <v>12</v>
      </c>
      <c r="AI49" s="16">
        <f t="shared" si="7"/>
        <v>-100000</v>
      </c>
      <c r="AJ49" s="13"/>
      <c r="AK49" s="13"/>
      <c r="AL49" s="13"/>
      <c r="AM49" s="13"/>
      <c r="AN49" s="13"/>
    </row>
    <row r="50" spans="1:4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5">
        <f t="shared" si="13"/>
        <v>48</v>
      </c>
      <c r="AB50" s="93">
        <v>80</v>
      </c>
      <c r="AC50" s="93">
        <f t="shared" si="14"/>
        <v>81.66666666666667</v>
      </c>
      <c r="AD50" s="93">
        <f t="shared" si="8"/>
        <v>8</v>
      </c>
      <c r="AE50" s="93">
        <f t="shared" si="9"/>
        <v>-184</v>
      </c>
      <c r="AF50" s="93">
        <f t="shared" si="10"/>
        <v>-100000</v>
      </c>
      <c r="AG50" s="93">
        <f t="shared" si="11"/>
        <v>-100000</v>
      </c>
      <c r="AH50" s="93">
        <f t="shared" si="12"/>
        <v>8</v>
      </c>
      <c r="AI50" s="16">
        <f t="shared" si="7"/>
        <v>-100000</v>
      </c>
      <c r="AJ50" s="13"/>
      <c r="AK50" s="13"/>
      <c r="AL50" s="13"/>
      <c r="AM50" s="13"/>
      <c r="AN50" s="13"/>
    </row>
    <row r="51" spans="1:4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5">
        <f t="shared" si="13"/>
        <v>49</v>
      </c>
      <c r="AB51" s="93">
        <v>80</v>
      </c>
      <c r="AC51" s="93">
        <f t="shared" si="14"/>
        <v>81.63265306122449</v>
      </c>
      <c r="AD51" s="93">
        <f t="shared" si="8"/>
        <v>4</v>
      </c>
      <c r="AE51" s="93">
        <f t="shared" si="9"/>
        <v>-192</v>
      </c>
      <c r="AF51" s="93">
        <f t="shared" si="10"/>
        <v>-100000</v>
      </c>
      <c r="AG51" s="93">
        <f t="shared" si="11"/>
        <v>-100000</v>
      </c>
      <c r="AH51" s="93">
        <f t="shared" si="12"/>
        <v>4</v>
      </c>
      <c r="AI51" s="16">
        <f t="shared" si="7"/>
        <v>-100000</v>
      </c>
      <c r="AJ51" s="13"/>
      <c r="AK51" s="13"/>
      <c r="AL51" s="13"/>
      <c r="AM51" s="13"/>
      <c r="AN51" s="13"/>
    </row>
    <row r="52" spans="1:4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5">
        <f t="shared" si="13"/>
        <v>50</v>
      </c>
      <c r="AB52" s="93">
        <v>80</v>
      </c>
      <c r="AC52" s="93">
        <f t="shared" si="14"/>
        <v>81.6</v>
      </c>
      <c r="AD52" s="93">
        <f t="shared" si="8"/>
        <v>0</v>
      </c>
      <c r="AE52" s="93">
        <f t="shared" si="9"/>
        <v>-200</v>
      </c>
      <c r="AF52" s="93">
        <f t="shared" si="10"/>
        <v>-100000</v>
      </c>
      <c r="AG52" s="93">
        <f t="shared" si="11"/>
        <v>-100000</v>
      </c>
      <c r="AH52" s="93">
        <f t="shared" si="12"/>
        <v>0</v>
      </c>
      <c r="AI52" s="16">
        <f t="shared" si="7"/>
        <v>-100000</v>
      </c>
      <c r="AJ52" s="13"/>
      <c r="AK52" s="13"/>
      <c r="AL52" s="13"/>
      <c r="AM52" s="13"/>
      <c r="AN52" s="13"/>
    </row>
    <row r="53" spans="1:4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sheetData>
  <mergeCells count="7">
    <mergeCell ref="A18:B18"/>
    <mergeCell ref="A19:C19"/>
    <mergeCell ref="A20:C20"/>
    <mergeCell ref="A14:B14"/>
    <mergeCell ref="A15:B15"/>
    <mergeCell ref="A16:B16"/>
    <mergeCell ref="A17:B17"/>
  </mergeCells>
  <printOptions/>
  <pageMargins left="0.75" right="0.75" top="1" bottom="1" header="0.5" footer="0.5"/>
  <pageSetup orientation="portrait" paperSize="9"/>
  <drawing r:id="rId2"/>
  <legacyDrawing r:id="rId1"/>
</worksheet>
</file>

<file path=xl/worksheets/sheet18.xml><?xml version="1.0" encoding="utf-8"?>
<worksheet xmlns="http://schemas.openxmlformats.org/spreadsheetml/2006/main" xmlns:r="http://schemas.openxmlformats.org/officeDocument/2006/relationships">
  <sheetPr codeName="Sheet17"/>
  <dimension ref="A1:BF100"/>
  <sheetViews>
    <sheetView tabSelected="1" workbookViewId="0" topLeftCell="A1">
      <selection activeCell="F26" sqref="F26"/>
    </sheetView>
  </sheetViews>
  <sheetFormatPr defaultColWidth="9.140625" defaultRowHeight="15"/>
  <cols>
    <col min="34" max="34" width="14.7109375" style="0" bestFit="1" customWidth="1"/>
    <col min="37" max="37" width="14.7109375" style="0" bestFit="1" customWidth="1"/>
  </cols>
  <sheetData>
    <row r="1" spans="1:58" ht="15">
      <c r="A1" s="49"/>
      <c r="B1" s="49"/>
      <c r="C1" s="49"/>
      <c r="D1" s="49"/>
      <c r="E1" s="49"/>
      <c r="F1" s="49"/>
      <c r="G1" s="49"/>
      <c r="H1" s="49"/>
      <c r="I1" s="49"/>
      <c r="J1" s="49"/>
      <c r="K1" s="49"/>
      <c r="L1" s="49"/>
      <c r="M1" s="49"/>
      <c r="N1" s="49"/>
      <c r="O1" s="49"/>
      <c r="P1" s="49"/>
      <c r="Q1" s="49"/>
      <c r="R1" s="49"/>
      <c r="S1" s="49"/>
      <c r="T1" s="49"/>
      <c r="U1" s="49"/>
      <c r="V1" s="49"/>
      <c r="W1" s="49"/>
      <c r="X1" s="49"/>
      <c r="Y1" s="49"/>
      <c r="Z1" s="49"/>
      <c r="AA1" s="55" t="s">
        <v>35</v>
      </c>
      <c r="AB1" s="56" t="s">
        <v>2</v>
      </c>
      <c r="AC1" s="56" t="s">
        <v>0</v>
      </c>
      <c r="AD1" s="56" t="s">
        <v>36</v>
      </c>
      <c r="AE1" s="56" t="s">
        <v>38</v>
      </c>
      <c r="AF1" s="56" t="s">
        <v>70</v>
      </c>
      <c r="AG1" s="56" t="s">
        <v>96</v>
      </c>
      <c r="AH1" s="56" t="s">
        <v>91</v>
      </c>
      <c r="AI1" s="56" t="s">
        <v>66</v>
      </c>
      <c r="AJ1" s="56" t="s">
        <v>101</v>
      </c>
      <c r="AK1" s="57" t="s">
        <v>130</v>
      </c>
      <c r="AL1" s="49"/>
      <c r="AM1" s="49"/>
      <c r="AN1" s="49"/>
      <c r="AO1" s="49"/>
      <c r="AP1" s="49"/>
      <c r="AQ1" s="49"/>
      <c r="AR1" s="49"/>
      <c r="AS1" s="49"/>
      <c r="AT1" s="49"/>
      <c r="AU1" s="49"/>
      <c r="AV1" s="49"/>
      <c r="AW1" s="49"/>
      <c r="AX1" s="49"/>
      <c r="AY1" s="49"/>
      <c r="AZ1" s="49"/>
      <c r="BA1" s="49"/>
      <c r="BB1" s="49"/>
      <c r="BC1" s="49"/>
      <c r="BD1" s="49"/>
      <c r="BE1" s="49"/>
      <c r="BF1" s="49"/>
    </row>
    <row r="2" spans="1:58" ht="15">
      <c r="A2" s="50"/>
      <c r="B2" s="50"/>
      <c r="C2" s="50"/>
      <c r="D2" s="50"/>
      <c r="E2" s="50"/>
      <c r="F2" s="49"/>
      <c r="G2" s="49"/>
      <c r="H2" s="49"/>
      <c r="I2" s="49"/>
      <c r="J2" s="49"/>
      <c r="K2" s="49"/>
      <c r="L2" s="49"/>
      <c r="M2" s="49"/>
      <c r="N2" s="49"/>
      <c r="O2" s="49"/>
      <c r="P2" s="49"/>
      <c r="Q2" s="49"/>
      <c r="R2" s="49"/>
      <c r="S2" s="49"/>
      <c r="T2" s="49"/>
      <c r="U2" s="49"/>
      <c r="V2" s="49"/>
      <c r="W2" s="49"/>
      <c r="X2" s="49"/>
      <c r="Y2" s="49"/>
      <c r="Z2" s="49"/>
      <c r="AA2" s="52">
        <v>0</v>
      </c>
      <c r="AB2" s="53">
        <v>80</v>
      </c>
      <c r="AC2" s="53"/>
      <c r="AD2" s="53">
        <f aca="true" t="shared" si="0" ref="AD2:AD33">200-4*AA2</f>
        <v>200</v>
      </c>
      <c r="AE2" s="53">
        <f aca="true" t="shared" si="1" ref="AE2:AE33">200-8*AA2</f>
        <v>200</v>
      </c>
      <c r="AF2" s="53">
        <f aca="true" t="shared" si="2" ref="AF2:AF33">IF($AA2&lt;=15,C$15,-100000)</f>
        <v>140</v>
      </c>
      <c r="AG2" s="53">
        <f aca="true" t="shared" si="3" ref="AG2:AG33">IF(AA2&lt;=D$14,AD2,-100000)</f>
        <v>200</v>
      </c>
      <c r="AH2" s="53">
        <f aca="true" t="shared" si="4" ref="AH2:AH33">IF(AA2&gt;=D$14,AD2,-100000)</f>
        <v>-100000</v>
      </c>
      <c r="AI2" s="53">
        <f aca="true" t="shared" si="5" ref="AI2:AI33">AF2</f>
        <v>140</v>
      </c>
      <c r="AJ2" s="53">
        <f aca="true" t="shared" si="6" ref="AJ2:AJ33">IF(AA2&lt;=D$14,D$16,-100000)</f>
        <v>120</v>
      </c>
      <c r="AK2" s="54">
        <f>AJ2</f>
        <v>120</v>
      </c>
      <c r="AL2" s="49"/>
      <c r="AM2" s="49"/>
      <c r="AN2" s="49"/>
      <c r="AO2" s="49"/>
      <c r="AP2" s="49"/>
      <c r="AQ2" s="49"/>
      <c r="AR2" s="49"/>
      <c r="AS2" s="49"/>
      <c r="AT2" s="49"/>
      <c r="AU2" s="49"/>
      <c r="AV2" s="49"/>
      <c r="AW2" s="49"/>
      <c r="AX2" s="49"/>
      <c r="AY2" s="49"/>
      <c r="AZ2" s="49"/>
      <c r="BA2" s="49"/>
      <c r="BB2" s="49"/>
      <c r="BC2" s="49"/>
      <c r="BD2" s="49"/>
      <c r="BE2" s="49"/>
      <c r="BF2" s="49"/>
    </row>
    <row r="3" spans="1:58" ht="15">
      <c r="A3" s="50"/>
      <c r="B3" s="50"/>
      <c r="C3" s="50"/>
      <c r="D3" s="50"/>
      <c r="E3" s="50"/>
      <c r="F3" s="49"/>
      <c r="G3" s="49"/>
      <c r="H3" s="49"/>
      <c r="I3" s="49"/>
      <c r="J3" s="49"/>
      <c r="K3" s="49"/>
      <c r="L3" s="49"/>
      <c r="M3" s="49"/>
      <c r="N3" s="49"/>
      <c r="O3" s="49"/>
      <c r="P3" s="49"/>
      <c r="Q3" s="49"/>
      <c r="R3" s="49"/>
      <c r="S3" s="49"/>
      <c r="T3" s="49"/>
      <c r="U3" s="49"/>
      <c r="V3" s="49"/>
      <c r="W3" s="49"/>
      <c r="X3" s="49"/>
      <c r="Y3" s="49"/>
      <c r="Z3" s="49"/>
      <c r="AA3" s="52">
        <f aca="true" t="shared" si="7" ref="AA3:AA34">AA2+1</f>
        <v>1</v>
      </c>
      <c r="AB3" s="53">
        <v>80</v>
      </c>
      <c r="AC3" s="53">
        <f aca="true" t="shared" si="8" ref="AC3:AC34">AI$2/AA3+AB3</f>
        <v>220</v>
      </c>
      <c r="AD3" s="53">
        <f t="shared" si="0"/>
        <v>196</v>
      </c>
      <c r="AE3" s="53">
        <f t="shared" si="1"/>
        <v>192</v>
      </c>
      <c r="AF3" s="53">
        <f t="shared" si="2"/>
        <v>140</v>
      </c>
      <c r="AG3" s="53">
        <f t="shared" si="3"/>
        <v>196</v>
      </c>
      <c r="AH3" s="53">
        <f t="shared" si="4"/>
        <v>-100000</v>
      </c>
      <c r="AI3" s="53">
        <f t="shared" si="5"/>
        <v>140</v>
      </c>
      <c r="AJ3" s="53">
        <f t="shared" si="6"/>
        <v>120</v>
      </c>
      <c r="AK3" s="54">
        <f aca="true" t="shared" si="9" ref="AK3:AK52">AJ3</f>
        <v>120</v>
      </c>
      <c r="AL3" s="49"/>
      <c r="AM3" s="49"/>
      <c r="AN3" s="49"/>
      <c r="AO3" s="49"/>
      <c r="AP3" s="49"/>
      <c r="AQ3" s="49"/>
      <c r="AR3" s="49"/>
      <c r="AS3" s="49"/>
      <c r="AT3" s="49"/>
      <c r="AU3" s="49"/>
      <c r="AV3" s="49"/>
      <c r="AW3" s="49"/>
      <c r="AX3" s="49"/>
      <c r="AY3" s="49"/>
      <c r="AZ3" s="49"/>
      <c r="BA3" s="49"/>
      <c r="BB3" s="49"/>
      <c r="BC3" s="49"/>
      <c r="BD3" s="49"/>
      <c r="BE3" s="49"/>
      <c r="BF3" s="49"/>
    </row>
    <row r="4" spans="1:58" ht="15">
      <c r="A4" s="50"/>
      <c r="B4" s="50"/>
      <c r="C4" s="50"/>
      <c r="D4" s="50"/>
      <c r="E4" s="50"/>
      <c r="F4" s="49"/>
      <c r="G4" s="49"/>
      <c r="H4" s="49"/>
      <c r="I4" s="49"/>
      <c r="J4" s="49"/>
      <c r="K4" s="49"/>
      <c r="L4" s="49"/>
      <c r="M4" s="49"/>
      <c r="N4" s="49"/>
      <c r="O4" s="49"/>
      <c r="P4" s="49"/>
      <c r="Q4" s="49"/>
      <c r="R4" s="49"/>
      <c r="S4" s="49"/>
      <c r="T4" s="49"/>
      <c r="U4" s="49"/>
      <c r="V4" s="49"/>
      <c r="W4" s="49"/>
      <c r="X4" s="49"/>
      <c r="Y4" s="49"/>
      <c r="Z4" s="49"/>
      <c r="AA4" s="52">
        <f t="shared" si="7"/>
        <v>2</v>
      </c>
      <c r="AB4" s="53">
        <v>80</v>
      </c>
      <c r="AC4" s="53">
        <f t="shared" si="8"/>
        <v>150</v>
      </c>
      <c r="AD4" s="53">
        <f t="shared" si="0"/>
        <v>192</v>
      </c>
      <c r="AE4" s="53">
        <f t="shared" si="1"/>
        <v>184</v>
      </c>
      <c r="AF4" s="53">
        <f t="shared" si="2"/>
        <v>140</v>
      </c>
      <c r="AG4" s="53">
        <f t="shared" si="3"/>
        <v>192</v>
      </c>
      <c r="AH4" s="53">
        <f t="shared" si="4"/>
        <v>-100000</v>
      </c>
      <c r="AI4" s="53">
        <f t="shared" si="5"/>
        <v>140</v>
      </c>
      <c r="AJ4" s="53">
        <f t="shared" si="6"/>
        <v>120</v>
      </c>
      <c r="AK4" s="54">
        <f t="shared" si="9"/>
        <v>120</v>
      </c>
      <c r="AL4" s="49"/>
      <c r="AM4" s="49"/>
      <c r="AN4" s="49"/>
      <c r="AO4" s="49"/>
      <c r="AP4" s="49"/>
      <c r="AQ4" s="49"/>
      <c r="AR4" s="49"/>
      <c r="AS4" s="49"/>
      <c r="AT4" s="49"/>
      <c r="AU4" s="49"/>
      <c r="AV4" s="49"/>
      <c r="AW4" s="49"/>
      <c r="AX4" s="49"/>
      <c r="AY4" s="49"/>
      <c r="AZ4" s="49"/>
      <c r="BA4" s="49"/>
      <c r="BB4" s="49"/>
      <c r="BC4" s="49"/>
      <c r="BD4" s="49"/>
      <c r="BE4" s="49"/>
      <c r="BF4" s="49"/>
    </row>
    <row r="5" spans="1:58" ht="15">
      <c r="A5" s="50"/>
      <c r="B5" s="50"/>
      <c r="C5" s="50"/>
      <c r="D5" s="50"/>
      <c r="E5" s="50"/>
      <c r="F5" s="49"/>
      <c r="G5" s="49"/>
      <c r="H5" s="49"/>
      <c r="I5" s="49"/>
      <c r="J5" s="49"/>
      <c r="K5" s="49"/>
      <c r="L5" s="49"/>
      <c r="M5" s="49"/>
      <c r="N5" s="49"/>
      <c r="O5" s="49"/>
      <c r="P5" s="49"/>
      <c r="Q5" s="49"/>
      <c r="R5" s="49"/>
      <c r="S5" s="49"/>
      <c r="T5" s="49"/>
      <c r="U5" s="49"/>
      <c r="V5" s="49"/>
      <c r="W5" s="49"/>
      <c r="X5" s="49"/>
      <c r="Y5" s="49"/>
      <c r="Z5" s="49"/>
      <c r="AA5" s="52">
        <f t="shared" si="7"/>
        <v>3</v>
      </c>
      <c r="AB5" s="53">
        <v>80</v>
      </c>
      <c r="AC5" s="53">
        <f t="shared" si="8"/>
        <v>126.66666666666666</v>
      </c>
      <c r="AD5" s="53">
        <f t="shared" si="0"/>
        <v>188</v>
      </c>
      <c r="AE5" s="53">
        <f t="shared" si="1"/>
        <v>176</v>
      </c>
      <c r="AF5" s="53">
        <f t="shared" si="2"/>
        <v>140</v>
      </c>
      <c r="AG5" s="53">
        <f t="shared" si="3"/>
        <v>188</v>
      </c>
      <c r="AH5" s="53">
        <f t="shared" si="4"/>
        <v>-100000</v>
      </c>
      <c r="AI5" s="53">
        <f t="shared" si="5"/>
        <v>140</v>
      </c>
      <c r="AJ5" s="53">
        <f t="shared" si="6"/>
        <v>120</v>
      </c>
      <c r="AK5" s="54">
        <f t="shared" si="9"/>
        <v>120</v>
      </c>
      <c r="AL5" s="49"/>
      <c r="AM5" s="49"/>
      <c r="AN5" s="49"/>
      <c r="AO5" s="49"/>
      <c r="AP5" s="49"/>
      <c r="AQ5" s="49"/>
      <c r="AR5" s="49"/>
      <c r="AS5" s="49"/>
      <c r="AT5" s="49"/>
      <c r="AU5" s="49"/>
      <c r="AV5" s="49"/>
      <c r="AW5" s="49"/>
      <c r="AX5" s="49"/>
      <c r="AY5" s="49"/>
      <c r="AZ5" s="49"/>
      <c r="BA5" s="49"/>
      <c r="BB5" s="49"/>
      <c r="BC5" s="49"/>
      <c r="BD5" s="49"/>
      <c r="BE5" s="49"/>
      <c r="BF5" s="49"/>
    </row>
    <row r="6" spans="1:58" ht="15">
      <c r="A6" s="50"/>
      <c r="B6" s="50"/>
      <c r="C6" s="50"/>
      <c r="D6" s="50"/>
      <c r="E6" s="50"/>
      <c r="F6" s="49"/>
      <c r="G6" s="49"/>
      <c r="H6" s="49"/>
      <c r="I6" s="49"/>
      <c r="J6" s="49"/>
      <c r="K6" s="49"/>
      <c r="L6" s="49"/>
      <c r="M6" s="49"/>
      <c r="N6" s="49"/>
      <c r="O6" s="49"/>
      <c r="P6" s="49"/>
      <c r="Q6" s="49"/>
      <c r="R6" s="49"/>
      <c r="S6" s="49"/>
      <c r="T6" s="49"/>
      <c r="U6" s="49"/>
      <c r="V6" s="49"/>
      <c r="W6" s="49"/>
      <c r="X6" s="49"/>
      <c r="Y6" s="49"/>
      <c r="Z6" s="49"/>
      <c r="AA6" s="52">
        <f t="shared" si="7"/>
        <v>4</v>
      </c>
      <c r="AB6" s="53">
        <v>80</v>
      </c>
      <c r="AC6" s="53">
        <f t="shared" si="8"/>
        <v>115</v>
      </c>
      <c r="AD6" s="53">
        <f t="shared" si="0"/>
        <v>184</v>
      </c>
      <c r="AE6" s="53">
        <f t="shared" si="1"/>
        <v>168</v>
      </c>
      <c r="AF6" s="53">
        <f t="shared" si="2"/>
        <v>140</v>
      </c>
      <c r="AG6" s="53">
        <f t="shared" si="3"/>
        <v>184</v>
      </c>
      <c r="AH6" s="53">
        <f t="shared" si="4"/>
        <v>-100000</v>
      </c>
      <c r="AI6" s="53">
        <f t="shared" si="5"/>
        <v>140</v>
      </c>
      <c r="AJ6" s="53">
        <f t="shared" si="6"/>
        <v>120</v>
      </c>
      <c r="AK6" s="54">
        <f t="shared" si="9"/>
        <v>120</v>
      </c>
      <c r="AL6" s="49"/>
      <c r="AM6" s="49"/>
      <c r="AN6" s="49"/>
      <c r="AO6" s="49"/>
      <c r="AP6" s="49"/>
      <c r="AQ6" s="49"/>
      <c r="AR6" s="49"/>
      <c r="AS6" s="49"/>
      <c r="AT6" s="49"/>
      <c r="AU6" s="49"/>
      <c r="AV6" s="49"/>
      <c r="AW6" s="49"/>
      <c r="AX6" s="49"/>
      <c r="AY6" s="49"/>
      <c r="AZ6" s="49"/>
      <c r="BA6" s="49"/>
      <c r="BB6" s="49"/>
      <c r="BC6" s="49"/>
      <c r="BD6" s="49"/>
      <c r="BE6" s="49"/>
      <c r="BF6" s="49"/>
    </row>
    <row r="7" spans="1:58" ht="15">
      <c r="A7" s="50"/>
      <c r="B7" s="50"/>
      <c r="C7" s="50"/>
      <c r="D7" s="50"/>
      <c r="E7" s="50"/>
      <c r="F7" s="49"/>
      <c r="G7" s="49"/>
      <c r="H7" s="49"/>
      <c r="I7" s="49"/>
      <c r="J7" s="49"/>
      <c r="K7" s="49"/>
      <c r="L7" s="49"/>
      <c r="M7" s="49"/>
      <c r="N7" s="49"/>
      <c r="O7" s="49"/>
      <c r="P7" s="49"/>
      <c r="Q7" s="49"/>
      <c r="R7" s="49"/>
      <c r="S7" s="49"/>
      <c r="T7" s="49"/>
      <c r="U7" s="49"/>
      <c r="V7" s="49"/>
      <c r="W7" s="49"/>
      <c r="X7" s="49"/>
      <c r="Y7" s="49"/>
      <c r="Z7" s="49"/>
      <c r="AA7" s="52">
        <f t="shared" si="7"/>
        <v>5</v>
      </c>
      <c r="AB7" s="53">
        <v>80</v>
      </c>
      <c r="AC7" s="53">
        <f t="shared" si="8"/>
        <v>108</v>
      </c>
      <c r="AD7" s="53">
        <f t="shared" si="0"/>
        <v>180</v>
      </c>
      <c r="AE7" s="53">
        <f t="shared" si="1"/>
        <v>160</v>
      </c>
      <c r="AF7" s="53">
        <f t="shared" si="2"/>
        <v>140</v>
      </c>
      <c r="AG7" s="53">
        <f t="shared" si="3"/>
        <v>180</v>
      </c>
      <c r="AH7" s="53">
        <f t="shared" si="4"/>
        <v>-100000</v>
      </c>
      <c r="AI7" s="53">
        <f t="shared" si="5"/>
        <v>140</v>
      </c>
      <c r="AJ7" s="53">
        <f t="shared" si="6"/>
        <v>120</v>
      </c>
      <c r="AK7" s="54">
        <f t="shared" si="9"/>
        <v>120</v>
      </c>
      <c r="AL7" s="49"/>
      <c r="AM7" s="49"/>
      <c r="AN7" s="49"/>
      <c r="AO7" s="49"/>
      <c r="AP7" s="49"/>
      <c r="AQ7" s="49"/>
      <c r="AR7" s="49"/>
      <c r="AS7" s="49"/>
      <c r="AT7" s="49"/>
      <c r="AU7" s="49"/>
      <c r="AV7" s="49"/>
      <c r="AW7" s="49"/>
      <c r="AX7" s="49"/>
      <c r="AY7" s="49"/>
      <c r="AZ7" s="49"/>
      <c r="BA7" s="49"/>
      <c r="BB7" s="49"/>
      <c r="BC7" s="49"/>
      <c r="BD7" s="49"/>
      <c r="BE7" s="49"/>
      <c r="BF7" s="49"/>
    </row>
    <row r="8" spans="1:58" ht="15">
      <c r="A8" s="170" t="s">
        <v>127</v>
      </c>
      <c r="B8" s="170"/>
      <c r="C8" s="170"/>
      <c r="D8" s="170"/>
      <c r="E8" s="170"/>
      <c r="F8" s="49"/>
      <c r="G8" s="49"/>
      <c r="H8" s="49"/>
      <c r="I8" s="49"/>
      <c r="J8" s="49"/>
      <c r="K8" s="49"/>
      <c r="L8" s="49"/>
      <c r="M8" s="49"/>
      <c r="N8" s="49"/>
      <c r="O8" s="49"/>
      <c r="P8" s="49"/>
      <c r="Q8" s="49"/>
      <c r="R8" s="49"/>
      <c r="S8" s="49"/>
      <c r="T8" s="49"/>
      <c r="U8" s="49"/>
      <c r="V8" s="49"/>
      <c r="W8" s="49"/>
      <c r="X8" s="49"/>
      <c r="Y8" s="49"/>
      <c r="Z8" s="49"/>
      <c r="AA8" s="52">
        <f t="shared" si="7"/>
        <v>6</v>
      </c>
      <c r="AB8" s="53">
        <v>80</v>
      </c>
      <c r="AC8" s="53">
        <f t="shared" si="8"/>
        <v>103.33333333333333</v>
      </c>
      <c r="AD8" s="53">
        <f t="shared" si="0"/>
        <v>176</v>
      </c>
      <c r="AE8" s="53">
        <f t="shared" si="1"/>
        <v>152</v>
      </c>
      <c r="AF8" s="53">
        <f t="shared" si="2"/>
        <v>140</v>
      </c>
      <c r="AG8" s="53">
        <f t="shared" si="3"/>
        <v>176</v>
      </c>
      <c r="AH8" s="53">
        <f t="shared" si="4"/>
        <v>-100000</v>
      </c>
      <c r="AI8" s="53">
        <f t="shared" si="5"/>
        <v>140</v>
      </c>
      <c r="AJ8" s="53">
        <f t="shared" si="6"/>
        <v>120</v>
      </c>
      <c r="AK8" s="54">
        <f t="shared" si="9"/>
        <v>120</v>
      </c>
      <c r="AL8" s="49"/>
      <c r="AM8" s="49"/>
      <c r="AN8" s="49"/>
      <c r="AO8" s="49"/>
      <c r="AP8" s="49"/>
      <c r="AQ8" s="49"/>
      <c r="AR8" s="49"/>
      <c r="AS8" s="49"/>
      <c r="AT8" s="49"/>
      <c r="AU8" s="49"/>
      <c r="AV8" s="49"/>
      <c r="AW8" s="49"/>
      <c r="AX8" s="49"/>
      <c r="AY8" s="49"/>
      <c r="AZ8" s="49"/>
      <c r="BA8" s="49"/>
      <c r="BB8" s="49"/>
      <c r="BC8" s="49"/>
      <c r="BD8" s="49"/>
      <c r="BE8" s="49"/>
      <c r="BF8" s="49"/>
    </row>
    <row r="9" spans="1:58" ht="15.75" thickBot="1">
      <c r="A9" s="129" t="s">
        <v>125</v>
      </c>
      <c r="B9" s="129"/>
      <c r="C9" s="129"/>
      <c r="D9" s="129"/>
      <c r="E9" s="129"/>
      <c r="F9" s="49"/>
      <c r="G9" s="49"/>
      <c r="H9" s="49"/>
      <c r="I9" s="49"/>
      <c r="J9" s="49"/>
      <c r="K9" s="49"/>
      <c r="L9" s="49"/>
      <c r="M9" s="49"/>
      <c r="N9" s="49"/>
      <c r="O9" s="49"/>
      <c r="P9" s="49"/>
      <c r="Q9" s="49"/>
      <c r="R9" s="49"/>
      <c r="S9" s="49"/>
      <c r="T9" s="49"/>
      <c r="U9" s="49"/>
      <c r="V9" s="49"/>
      <c r="W9" s="49"/>
      <c r="X9" s="49"/>
      <c r="Y9" s="49"/>
      <c r="Z9" s="49"/>
      <c r="AA9" s="52">
        <f t="shared" si="7"/>
        <v>7</v>
      </c>
      <c r="AB9" s="53">
        <v>80</v>
      </c>
      <c r="AC9" s="53">
        <f t="shared" si="8"/>
        <v>100</v>
      </c>
      <c r="AD9" s="53">
        <f t="shared" si="0"/>
        <v>172</v>
      </c>
      <c r="AE9" s="53">
        <f t="shared" si="1"/>
        <v>144</v>
      </c>
      <c r="AF9" s="53">
        <f t="shared" si="2"/>
        <v>140</v>
      </c>
      <c r="AG9" s="53">
        <f t="shared" si="3"/>
        <v>172</v>
      </c>
      <c r="AH9" s="53">
        <f t="shared" si="4"/>
        <v>-100000</v>
      </c>
      <c r="AI9" s="53">
        <f t="shared" si="5"/>
        <v>140</v>
      </c>
      <c r="AJ9" s="53">
        <f t="shared" si="6"/>
        <v>120</v>
      </c>
      <c r="AK9" s="54">
        <f t="shared" si="9"/>
        <v>120</v>
      </c>
      <c r="AL9" s="49"/>
      <c r="AM9" s="49"/>
      <c r="AN9" s="49"/>
      <c r="AO9" s="49"/>
      <c r="AP9" s="49"/>
      <c r="AQ9" s="49"/>
      <c r="AR9" s="49"/>
      <c r="AS9" s="49"/>
      <c r="AT9" s="49"/>
      <c r="AU9" s="49"/>
      <c r="AV9" s="49"/>
      <c r="AW9" s="49"/>
      <c r="AX9" s="49"/>
      <c r="AY9" s="49"/>
      <c r="AZ9" s="49"/>
      <c r="BA9" s="49"/>
      <c r="BB9" s="49"/>
      <c r="BC9" s="49"/>
      <c r="BD9" s="49"/>
      <c r="BE9" s="49"/>
      <c r="BF9" s="49"/>
    </row>
    <row r="10" spans="1:58" ht="16.5" thickBot="1" thickTop="1">
      <c r="A10" s="171" t="s">
        <v>126</v>
      </c>
      <c r="B10" s="172">
        <v>120</v>
      </c>
      <c r="C10" s="107"/>
      <c r="D10" s="107"/>
      <c r="E10" s="107"/>
      <c r="F10" s="49"/>
      <c r="G10" s="49"/>
      <c r="H10" s="49"/>
      <c r="I10" s="49"/>
      <c r="J10" s="49"/>
      <c r="K10" s="49"/>
      <c r="L10" s="49"/>
      <c r="M10" s="49"/>
      <c r="N10" s="49"/>
      <c r="O10" s="49"/>
      <c r="P10" s="49"/>
      <c r="Q10" s="49"/>
      <c r="R10" s="49"/>
      <c r="S10" s="49"/>
      <c r="T10" s="49"/>
      <c r="U10" s="49"/>
      <c r="V10" s="49"/>
      <c r="W10" s="49"/>
      <c r="X10" s="49"/>
      <c r="Y10" s="49"/>
      <c r="Z10" s="49"/>
      <c r="AA10" s="52">
        <f t="shared" si="7"/>
        <v>8</v>
      </c>
      <c r="AB10" s="53">
        <v>80</v>
      </c>
      <c r="AC10" s="53">
        <f t="shared" si="8"/>
        <v>97.5</v>
      </c>
      <c r="AD10" s="53">
        <f t="shared" si="0"/>
        <v>168</v>
      </c>
      <c r="AE10" s="53">
        <f t="shared" si="1"/>
        <v>136</v>
      </c>
      <c r="AF10" s="53">
        <f t="shared" si="2"/>
        <v>140</v>
      </c>
      <c r="AG10" s="53">
        <f t="shared" si="3"/>
        <v>168</v>
      </c>
      <c r="AH10" s="53">
        <f t="shared" si="4"/>
        <v>-100000</v>
      </c>
      <c r="AI10" s="53">
        <f t="shared" si="5"/>
        <v>140</v>
      </c>
      <c r="AJ10" s="53">
        <f t="shared" si="6"/>
        <v>120</v>
      </c>
      <c r="AK10" s="54">
        <f t="shared" si="9"/>
        <v>120</v>
      </c>
      <c r="AL10" s="49"/>
      <c r="AM10" s="49"/>
      <c r="AN10" s="49"/>
      <c r="AO10" s="49"/>
      <c r="AP10" s="49"/>
      <c r="AQ10" s="49"/>
      <c r="AR10" s="49"/>
      <c r="AS10" s="49"/>
      <c r="AT10" s="49"/>
      <c r="AU10" s="49"/>
      <c r="AV10" s="49"/>
      <c r="AW10" s="49"/>
      <c r="AX10" s="49"/>
      <c r="AY10" s="49"/>
      <c r="AZ10" s="49"/>
      <c r="BA10" s="49"/>
      <c r="BB10" s="49"/>
      <c r="BC10" s="49"/>
      <c r="BD10" s="49"/>
      <c r="BE10" s="49"/>
      <c r="BF10" s="49"/>
    </row>
    <row r="11" spans="1:58" ht="15.75" thickTop="1">
      <c r="A11" s="107"/>
      <c r="B11" s="107"/>
      <c r="C11" s="107"/>
      <c r="D11" s="107"/>
      <c r="E11" s="107"/>
      <c r="F11" s="49"/>
      <c r="G11" s="49"/>
      <c r="H11" s="49"/>
      <c r="I11" s="49"/>
      <c r="J11" s="49"/>
      <c r="K11" s="49"/>
      <c r="L11" s="49"/>
      <c r="M11" s="49"/>
      <c r="N11" s="49"/>
      <c r="O11" s="49"/>
      <c r="P11" s="49"/>
      <c r="Q11" s="49"/>
      <c r="R11" s="49"/>
      <c r="S11" s="49"/>
      <c r="T11" s="49"/>
      <c r="U11" s="49"/>
      <c r="V11" s="49"/>
      <c r="W11" s="49"/>
      <c r="X11" s="49"/>
      <c r="Y11" s="49"/>
      <c r="Z11" s="49"/>
      <c r="AA11" s="52">
        <f t="shared" si="7"/>
        <v>9</v>
      </c>
      <c r="AB11" s="53">
        <v>80</v>
      </c>
      <c r="AC11" s="53">
        <f t="shared" si="8"/>
        <v>95.55555555555556</v>
      </c>
      <c r="AD11" s="53">
        <f t="shared" si="0"/>
        <v>164</v>
      </c>
      <c r="AE11" s="53">
        <f t="shared" si="1"/>
        <v>128</v>
      </c>
      <c r="AF11" s="53">
        <f t="shared" si="2"/>
        <v>140</v>
      </c>
      <c r="AG11" s="53">
        <f t="shared" si="3"/>
        <v>164</v>
      </c>
      <c r="AH11" s="53">
        <f t="shared" si="4"/>
        <v>-100000</v>
      </c>
      <c r="AI11" s="53">
        <f t="shared" si="5"/>
        <v>140</v>
      </c>
      <c r="AJ11" s="53">
        <f t="shared" si="6"/>
        <v>120</v>
      </c>
      <c r="AK11" s="54">
        <f t="shared" si="9"/>
        <v>120</v>
      </c>
      <c r="AL11" s="49"/>
      <c r="AM11" s="49"/>
      <c r="AN11" s="49"/>
      <c r="AO11" s="49"/>
      <c r="AP11" s="49"/>
      <c r="AQ11" s="49"/>
      <c r="AR11" s="49"/>
      <c r="AS11" s="49"/>
      <c r="AT11" s="49"/>
      <c r="AU11" s="49"/>
      <c r="AV11" s="49"/>
      <c r="AW11" s="49"/>
      <c r="AX11" s="49"/>
      <c r="AY11" s="49"/>
      <c r="AZ11" s="49"/>
      <c r="BA11" s="49"/>
      <c r="BB11" s="49"/>
      <c r="BC11" s="49"/>
      <c r="BD11" s="49"/>
      <c r="BE11" s="49"/>
      <c r="BF11" s="49"/>
    </row>
    <row r="12" spans="1:58" ht="15">
      <c r="A12" s="108"/>
      <c r="B12" s="52"/>
      <c r="C12" s="134" t="s">
        <v>99</v>
      </c>
      <c r="D12" s="134" t="s">
        <v>100</v>
      </c>
      <c r="E12" s="107"/>
      <c r="F12" s="49"/>
      <c r="G12" s="49"/>
      <c r="H12" s="49"/>
      <c r="I12" s="49"/>
      <c r="J12" s="49"/>
      <c r="K12" s="49"/>
      <c r="L12" s="49"/>
      <c r="M12" s="49"/>
      <c r="N12" s="49"/>
      <c r="O12" s="49"/>
      <c r="P12" s="49"/>
      <c r="Q12" s="49"/>
      <c r="R12" s="49"/>
      <c r="S12" s="49"/>
      <c r="T12" s="49"/>
      <c r="U12" s="49"/>
      <c r="V12" s="49"/>
      <c r="W12" s="49"/>
      <c r="X12" s="49"/>
      <c r="Y12" s="49"/>
      <c r="Z12" s="49"/>
      <c r="AA12" s="52">
        <f t="shared" si="7"/>
        <v>10</v>
      </c>
      <c r="AB12" s="53">
        <v>80</v>
      </c>
      <c r="AC12" s="53">
        <f t="shared" si="8"/>
        <v>94</v>
      </c>
      <c r="AD12" s="53">
        <f t="shared" si="0"/>
        <v>160</v>
      </c>
      <c r="AE12" s="53">
        <f t="shared" si="1"/>
        <v>120</v>
      </c>
      <c r="AF12" s="53">
        <f t="shared" si="2"/>
        <v>140</v>
      </c>
      <c r="AG12" s="53">
        <f t="shared" si="3"/>
        <v>160</v>
      </c>
      <c r="AH12" s="53">
        <f t="shared" si="4"/>
        <v>-100000</v>
      </c>
      <c r="AI12" s="53">
        <f t="shared" si="5"/>
        <v>140</v>
      </c>
      <c r="AJ12" s="53">
        <f t="shared" si="6"/>
        <v>120</v>
      </c>
      <c r="AK12" s="54">
        <f t="shared" si="9"/>
        <v>120</v>
      </c>
      <c r="AL12" s="49"/>
      <c r="AM12" s="49"/>
      <c r="AN12" s="49"/>
      <c r="AO12" s="49"/>
      <c r="AP12" s="49"/>
      <c r="AQ12" s="49"/>
      <c r="AR12" s="49"/>
      <c r="AS12" s="49"/>
      <c r="AT12" s="49"/>
      <c r="AU12" s="49"/>
      <c r="AV12" s="49"/>
      <c r="AW12" s="49"/>
      <c r="AX12" s="49"/>
      <c r="AY12" s="49"/>
      <c r="AZ12" s="49"/>
      <c r="BA12" s="49"/>
      <c r="BB12" s="49"/>
      <c r="BC12" s="49"/>
      <c r="BD12" s="49"/>
      <c r="BE12" s="49"/>
      <c r="BF12" s="49"/>
    </row>
    <row r="13" spans="1:58" ht="15">
      <c r="A13" s="168"/>
      <c r="B13" s="55"/>
      <c r="C13" s="158" t="s">
        <v>120</v>
      </c>
      <c r="D13" s="158" t="s">
        <v>120</v>
      </c>
      <c r="E13" s="107"/>
      <c r="F13" s="49"/>
      <c r="G13" s="49"/>
      <c r="H13" s="49"/>
      <c r="I13" s="49"/>
      <c r="J13" s="49"/>
      <c r="K13" s="49"/>
      <c r="L13" s="49"/>
      <c r="M13" s="49"/>
      <c r="N13" s="49"/>
      <c r="O13" s="49"/>
      <c r="P13" s="49"/>
      <c r="Q13" s="49"/>
      <c r="R13" s="49"/>
      <c r="S13" s="49"/>
      <c r="T13" s="49"/>
      <c r="U13" s="49"/>
      <c r="V13" s="49"/>
      <c r="W13" s="49"/>
      <c r="X13" s="49"/>
      <c r="Y13" s="49"/>
      <c r="Z13" s="49"/>
      <c r="AA13" s="52">
        <f t="shared" si="7"/>
        <v>11</v>
      </c>
      <c r="AB13" s="53">
        <v>80</v>
      </c>
      <c r="AC13" s="53">
        <f t="shared" si="8"/>
        <v>92.72727272727272</v>
      </c>
      <c r="AD13" s="53">
        <f t="shared" si="0"/>
        <v>156</v>
      </c>
      <c r="AE13" s="53">
        <f t="shared" si="1"/>
        <v>112</v>
      </c>
      <c r="AF13" s="53">
        <f t="shared" si="2"/>
        <v>140</v>
      </c>
      <c r="AG13" s="53">
        <f t="shared" si="3"/>
        <v>156</v>
      </c>
      <c r="AH13" s="53">
        <f t="shared" si="4"/>
        <v>-100000</v>
      </c>
      <c r="AI13" s="53">
        <f t="shared" si="5"/>
        <v>140</v>
      </c>
      <c r="AJ13" s="53">
        <f t="shared" si="6"/>
        <v>120</v>
      </c>
      <c r="AK13" s="54">
        <f t="shared" si="9"/>
        <v>120</v>
      </c>
      <c r="AL13" s="49"/>
      <c r="AM13" s="49"/>
      <c r="AN13" s="49"/>
      <c r="AO13" s="49"/>
      <c r="AP13" s="49"/>
      <c r="AQ13" s="49"/>
      <c r="AR13" s="49"/>
      <c r="AS13" s="49"/>
      <c r="AT13" s="49"/>
      <c r="AU13" s="49"/>
      <c r="AV13" s="49"/>
      <c r="AW13" s="49"/>
      <c r="AX13" s="49"/>
      <c r="AY13" s="49"/>
      <c r="AZ13" s="49"/>
      <c r="BA13" s="49"/>
      <c r="BB13" s="49"/>
      <c r="BC13" s="49"/>
      <c r="BD13" s="49"/>
      <c r="BE13" s="49"/>
      <c r="BF13" s="49"/>
    </row>
    <row r="14" spans="1:58" ht="15">
      <c r="A14" s="130" t="s">
        <v>84</v>
      </c>
      <c r="B14" s="130"/>
      <c r="C14" s="125">
        <v>15</v>
      </c>
      <c r="D14" s="125">
        <f>50-0.25*D16</f>
        <v>20</v>
      </c>
      <c r="E14" s="107"/>
      <c r="F14" s="49"/>
      <c r="G14" s="49"/>
      <c r="H14" s="49"/>
      <c r="I14" s="49"/>
      <c r="J14" s="49"/>
      <c r="K14" s="49"/>
      <c r="L14" s="49"/>
      <c r="M14" s="49"/>
      <c r="N14" s="49"/>
      <c r="O14" s="49"/>
      <c r="P14" s="49"/>
      <c r="Q14" s="49"/>
      <c r="R14" s="49"/>
      <c r="S14" s="49"/>
      <c r="T14" s="49"/>
      <c r="U14" s="49"/>
      <c r="V14" s="49"/>
      <c r="W14" s="49"/>
      <c r="X14" s="49"/>
      <c r="Y14" s="49"/>
      <c r="Z14" s="49"/>
      <c r="AA14" s="52">
        <f t="shared" si="7"/>
        <v>12</v>
      </c>
      <c r="AB14" s="53">
        <v>80</v>
      </c>
      <c r="AC14" s="53">
        <f t="shared" si="8"/>
        <v>91.66666666666667</v>
      </c>
      <c r="AD14" s="53">
        <f t="shared" si="0"/>
        <v>152</v>
      </c>
      <c r="AE14" s="53">
        <f t="shared" si="1"/>
        <v>104</v>
      </c>
      <c r="AF14" s="53">
        <f t="shared" si="2"/>
        <v>140</v>
      </c>
      <c r="AG14" s="53">
        <f t="shared" si="3"/>
        <v>152</v>
      </c>
      <c r="AH14" s="53">
        <f t="shared" si="4"/>
        <v>-100000</v>
      </c>
      <c r="AI14" s="53">
        <f t="shared" si="5"/>
        <v>140</v>
      </c>
      <c r="AJ14" s="53">
        <f t="shared" si="6"/>
        <v>120</v>
      </c>
      <c r="AK14" s="54">
        <f t="shared" si="9"/>
        <v>120</v>
      </c>
      <c r="AL14" s="49"/>
      <c r="AM14" s="49"/>
      <c r="AN14" s="49"/>
      <c r="AO14" s="49"/>
      <c r="AP14" s="49"/>
      <c r="AQ14" s="49"/>
      <c r="AR14" s="49"/>
      <c r="AS14" s="49"/>
      <c r="AT14" s="49"/>
      <c r="AU14" s="49"/>
      <c r="AV14" s="49"/>
      <c r="AW14" s="49"/>
      <c r="AX14" s="49"/>
      <c r="AY14" s="49"/>
      <c r="AZ14" s="49"/>
      <c r="BA14" s="49"/>
      <c r="BB14" s="49"/>
      <c r="BC14" s="49"/>
      <c r="BD14" s="49"/>
      <c r="BE14" s="49"/>
      <c r="BF14" s="49"/>
    </row>
    <row r="15" spans="1:58" ht="15">
      <c r="A15" s="130" t="s">
        <v>3</v>
      </c>
      <c r="B15" s="130"/>
      <c r="C15" s="125">
        <f>200-4*C14</f>
        <v>140</v>
      </c>
      <c r="D15" s="125">
        <v>140</v>
      </c>
      <c r="E15" s="107"/>
      <c r="F15" s="49"/>
      <c r="G15" s="49"/>
      <c r="H15" s="49"/>
      <c r="I15" s="49"/>
      <c r="J15" s="49"/>
      <c r="K15" s="49"/>
      <c r="L15" s="49"/>
      <c r="M15" s="49"/>
      <c r="N15" s="49"/>
      <c r="O15" s="49"/>
      <c r="P15" s="49"/>
      <c r="Q15" s="49"/>
      <c r="R15" s="49"/>
      <c r="S15" s="49"/>
      <c r="T15" s="49"/>
      <c r="U15" s="49"/>
      <c r="V15" s="49"/>
      <c r="W15" s="49"/>
      <c r="X15" s="49"/>
      <c r="Y15" s="49"/>
      <c r="Z15" s="49"/>
      <c r="AA15" s="52">
        <f t="shared" si="7"/>
        <v>13</v>
      </c>
      <c r="AB15" s="53">
        <v>80</v>
      </c>
      <c r="AC15" s="53">
        <f t="shared" si="8"/>
        <v>90.76923076923077</v>
      </c>
      <c r="AD15" s="53">
        <f t="shared" si="0"/>
        <v>148</v>
      </c>
      <c r="AE15" s="53">
        <f t="shared" si="1"/>
        <v>96</v>
      </c>
      <c r="AF15" s="53">
        <f t="shared" si="2"/>
        <v>140</v>
      </c>
      <c r="AG15" s="53">
        <f t="shared" si="3"/>
        <v>148</v>
      </c>
      <c r="AH15" s="53">
        <f t="shared" si="4"/>
        <v>-100000</v>
      </c>
      <c r="AI15" s="53">
        <f t="shared" si="5"/>
        <v>140</v>
      </c>
      <c r="AJ15" s="53">
        <f t="shared" si="6"/>
        <v>120</v>
      </c>
      <c r="AK15" s="54">
        <f t="shared" si="9"/>
        <v>120</v>
      </c>
      <c r="AL15" s="49"/>
      <c r="AM15" s="49"/>
      <c r="AN15" s="49"/>
      <c r="AO15" s="49"/>
      <c r="AP15" s="49"/>
      <c r="AQ15" s="49"/>
      <c r="AR15" s="49"/>
      <c r="AS15" s="49"/>
      <c r="AT15" s="49"/>
      <c r="AU15" s="49"/>
      <c r="AV15" s="49"/>
      <c r="AW15" s="49"/>
      <c r="AX15" s="49"/>
      <c r="AY15" s="49"/>
      <c r="AZ15" s="49"/>
      <c r="BA15" s="49"/>
      <c r="BB15" s="49"/>
      <c r="BC15" s="49"/>
      <c r="BD15" s="49"/>
      <c r="BE15" s="49"/>
      <c r="BF15" s="49"/>
    </row>
    <row r="16" spans="1:58" ht="15">
      <c r="A16" s="130" t="s">
        <v>126</v>
      </c>
      <c r="B16" s="130"/>
      <c r="C16" s="126" t="s">
        <v>44</v>
      </c>
      <c r="D16" s="125">
        <f>B10</f>
        <v>120</v>
      </c>
      <c r="E16" s="107"/>
      <c r="F16" s="49"/>
      <c r="G16" s="49"/>
      <c r="H16" s="49"/>
      <c r="I16" s="49"/>
      <c r="J16" s="49"/>
      <c r="K16" s="49"/>
      <c r="L16" s="49"/>
      <c r="M16" s="49"/>
      <c r="N16" s="49"/>
      <c r="O16" s="49"/>
      <c r="P16" s="49"/>
      <c r="Q16" s="49"/>
      <c r="R16" s="49"/>
      <c r="S16" s="49"/>
      <c r="T16" s="49"/>
      <c r="U16" s="49"/>
      <c r="V16" s="49"/>
      <c r="W16" s="49"/>
      <c r="X16" s="49"/>
      <c r="Y16" s="49"/>
      <c r="Z16" s="49"/>
      <c r="AA16" s="52">
        <f t="shared" si="7"/>
        <v>14</v>
      </c>
      <c r="AB16" s="53">
        <v>80</v>
      </c>
      <c r="AC16" s="53">
        <f t="shared" si="8"/>
        <v>90</v>
      </c>
      <c r="AD16" s="53">
        <f t="shared" si="0"/>
        <v>144</v>
      </c>
      <c r="AE16" s="53">
        <f t="shared" si="1"/>
        <v>88</v>
      </c>
      <c r="AF16" s="53">
        <f t="shared" si="2"/>
        <v>140</v>
      </c>
      <c r="AG16" s="53">
        <f t="shared" si="3"/>
        <v>144</v>
      </c>
      <c r="AH16" s="53">
        <f t="shared" si="4"/>
        <v>-100000</v>
      </c>
      <c r="AI16" s="53">
        <f t="shared" si="5"/>
        <v>140</v>
      </c>
      <c r="AJ16" s="53">
        <f t="shared" si="6"/>
        <v>120</v>
      </c>
      <c r="AK16" s="54">
        <f t="shared" si="9"/>
        <v>120</v>
      </c>
      <c r="AL16" s="49"/>
      <c r="AM16" s="49"/>
      <c r="AN16" s="49"/>
      <c r="AO16" s="49"/>
      <c r="AP16" s="49"/>
      <c r="AQ16" s="49"/>
      <c r="AR16" s="49"/>
      <c r="AS16" s="49"/>
      <c r="AT16" s="49"/>
      <c r="AU16" s="49"/>
      <c r="AV16" s="49"/>
      <c r="AW16" s="49"/>
      <c r="AX16" s="49"/>
      <c r="AY16" s="49"/>
      <c r="AZ16" s="49"/>
      <c r="BA16" s="49"/>
      <c r="BB16" s="49"/>
      <c r="BC16" s="49"/>
      <c r="BD16" s="49"/>
      <c r="BE16" s="49"/>
      <c r="BF16" s="49"/>
    </row>
    <row r="17" spans="1:58" ht="15">
      <c r="A17" s="130" t="s">
        <v>98</v>
      </c>
      <c r="B17" s="130"/>
      <c r="C17" s="125">
        <f>0.5*(200-140)*15</f>
        <v>450</v>
      </c>
      <c r="D17" s="125">
        <f>C17+0.5*(D15-D16)*(D14-C14)</f>
        <v>500</v>
      </c>
      <c r="E17" s="107"/>
      <c r="F17" s="49"/>
      <c r="G17" s="49"/>
      <c r="H17" s="49"/>
      <c r="I17" s="49"/>
      <c r="J17" s="49"/>
      <c r="K17" s="49"/>
      <c r="L17" s="49"/>
      <c r="M17" s="49"/>
      <c r="N17" s="49"/>
      <c r="O17" s="49"/>
      <c r="P17" s="49"/>
      <c r="Q17" s="49"/>
      <c r="R17" s="49"/>
      <c r="S17" s="49"/>
      <c r="T17" s="49"/>
      <c r="U17" s="49"/>
      <c r="V17" s="49"/>
      <c r="W17" s="49"/>
      <c r="X17" s="49"/>
      <c r="Y17" s="49"/>
      <c r="Z17" s="49"/>
      <c r="AA17" s="52">
        <f t="shared" si="7"/>
        <v>15</v>
      </c>
      <c r="AB17" s="53">
        <v>80</v>
      </c>
      <c r="AC17" s="53">
        <f t="shared" si="8"/>
        <v>89.33333333333333</v>
      </c>
      <c r="AD17" s="53">
        <f t="shared" si="0"/>
        <v>140</v>
      </c>
      <c r="AE17" s="53">
        <f t="shared" si="1"/>
        <v>80</v>
      </c>
      <c r="AF17" s="53">
        <f t="shared" si="2"/>
        <v>140</v>
      </c>
      <c r="AG17" s="53">
        <f t="shared" si="3"/>
        <v>140</v>
      </c>
      <c r="AH17" s="53">
        <f t="shared" si="4"/>
        <v>-100000</v>
      </c>
      <c r="AI17" s="53">
        <f t="shared" si="5"/>
        <v>140</v>
      </c>
      <c r="AJ17" s="53">
        <f t="shared" si="6"/>
        <v>120</v>
      </c>
      <c r="AK17" s="54">
        <f t="shared" si="9"/>
        <v>120</v>
      </c>
      <c r="AL17" s="49"/>
      <c r="AM17" s="49"/>
      <c r="AN17" s="49"/>
      <c r="AO17" s="49"/>
      <c r="AP17" s="49"/>
      <c r="AQ17" s="49"/>
      <c r="AR17" s="49"/>
      <c r="AS17" s="49"/>
      <c r="AT17" s="49"/>
      <c r="AU17" s="49"/>
      <c r="AV17" s="49"/>
      <c r="AW17" s="49"/>
      <c r="AX17" s="49"/>
      <c r="AY17" s="49"/>
      <c r="AZ17" s="49"/>
      <c r="BA17" s="49"/>
      <c r="BB17" s="49"/>
      <c r="BC17" s="49"/>
      <c r="BD17" s="49"/>
      <c r="BE17" s="49"/>
      <c r="BF17" s="49"/>
    </row>
    <row r="18" spans="1:58" ht="15">
      <c r="A18" s="130" t="s">
        <v>33</v>
      </c>
      <c r="B18" s="130"/>
      <c r="C18" s="125">
        <f>(C15-80)*C14</f>
        <v>900</v>
      </c>
      <c r="D18" s="125">
        <f>C18+(D16-80)*(D14-C14)</f>
        <v>1100</v>
      </c>
      <c r="E18" s="107"/>
      <c r="F18" s="49"/>
      <c r="G18" s="49"/>
      <c r="H18" s="49"/>
      <c r="I18" s="49"/>
      <c r="J18" s="49"/>
      <c r="K18" s="49"/>
      <c r="L18" s="49"/>
      <c r="M18" s="49"/>
      <c r="N18" s="49"/>
      <c r="O18" s="49"/>
      <c r="P18" s="49"/>
      <c r="Q18" s="49"/>
      <c r="R18" s="49"/>
      <c r="S18" s="49"/>
      <c r="T18" s="49"/>
      <c r="U18" s="49"/>
      <c r="V18" s="49"/>
      <c r="W18" s="49"/>
      <c r="X18" s="49"/>
      <c r="Y18" s="49"/>
      <c r="Z18" s="49"/>
      <c r="AA18" s="52">
        <f t="shared" si="7"/>
        <v>16</v>
      </c>
      <c r="AB18" s="53">
        <v>80</v>
      </c>
      <c r="AC18" s="53">
        <f t="shared" si="8"/>
        <v>88.75</v>
      </c>
      <c r="AD18" s="53">
        <f t="shared" si="0"/>
        <v>136</v>
      </c>
      <c r="AE18" s="53">
        <f t="shared" si="1"/>
        <v>72</v>
      </c>
      <c r="AF18" s="53">
        <f t="shared" si="2"/>
        <v>-100000</v>
      </c>
      <c r="AG18" s="53">
        <f t="shared" si="3"/>
        <v>136</v>
      </c>
      <c r="AH18" s="53">
        <f t="shared" si="4"/>
        <v>-100000</v>
      </c>
      <c r="AI18" s="53">
        <f t="shared" si="5"/>
        <v>-100000</v>
      </c>
      <c r="AJ18" s="53">
        <f t="shared" si="6"/>
        <v>120</v>
      </c>
      <c r="AK18" s="54">
        <f t="shared" si="9"/>
        <v>120</v>
      </c>
      <c r="AL18" s="49"/>
      <c r="AM18" s="49"/>
      <c r="AN18" s="49"/>
      <c r="AO18" s="49"/>
      <c r="AP18" s="49"/>
      <c r="AQ18" s="49"/>
      <c r="AR18" s="49"/>
      <c r="AS18" s="49"/>
      <c r="AT18" s="49"/>
      <c r="AU18" s="49"/>
      <c r="AV18" s="49"/>
      <c r="AW18" s="49"/>
      <c r="AX18" s="49"/>
      <c r="AY18" s="49"/>
      <c r="AZ18" s="49"/>
      <c r="BA18" s="49"/>
      <c r="BB18" s="49"/>
      <c r="BC18" s="49"/>
      <c r="BD18" s="49"/>
      <c r="BE18" s="49"/>
      <c r="BF18" s="49"/>
    </row>
    <row r="19" spans="1:58" ht="15">
      <c r="A19" s="130" t="s">
        <v>95</v>
      </c>
      <c r="B19" s="130"/>
      <c r="C19" s="125">
        <f>0.5*(30-15)*(C15-80)</f>
        <v>450</v>
      </c>
      <c r="D19" s="125">
        <f>0.5*(30-D14)*(D16-80)</f>
        <v>200</v>
      </c>
      <c r="E19" s="107"/>
      <c r="F19" s="49"/>
      <c r="G19" s="49"/>
      <c r="H19" s="49"/>
      <c r="I19" s="49"/>
      <c r="J19" s="49"/>
      <c r="K19" s="49"/>
      <c r="L19" s="49"/>
      <c r="M19" s="49"/>
      <c r="N19" s="49"/>
      <c r="O19" s="49"/>
      <c r="P19" s="49"/>
      <c r="Q19" s="49"/>
      <c r="R19" s="49"/>
      <c r="S19" s="49"/>
      <c r="T19" s="49"/>
      <c r="U19" s="49"/>
      <c r="V19" s="49"/>
      <c r="W19" s="49"/>
      <c r="X19" s="49"/>
      <c r="Y19" s="49"/>
      <c r="Z19" s="49"/>
      <c r="AA19" s="52">
        <f t="shared" si="7"/>
        <v>17</v>
      </c>
      <c r="AB19" s="53">
        <v>80</v>
      </c>
      <c r="AC19" s="53">
        <f t="shared" si="8"/>
        <v>88.23529411764706</v>
      </c>
      <c r="AD19" s="53">
        <f t="shared" si="0"/>
        <v>132</v>
      </c>
      <c r="AE19" s="53">
        <f t="shared" si="1"/>
        <v>64</v>
      </c>
      <c r="AF19" s="53">
        <f t="shared" si="2"/>
        <v>-100000</v>
      </c>
      <c r="AG19" s="53">
        <f t="shared" si="3"/>
        <v>132</v>
      </c>
      <c r="AH19" s="53">
        <f t="shared" si="4"/>
        <v>-100000</v>
      </c>
      <c r="AI19" s="53">
        <f t="shared" si="5"/>
        <v>-100000</v>
      </c>
      <c r="AJ19" s="53">
        <f t="shared" si="6"/>
        <v>120</v>
      </c>
      <c r="AK19" s="54">
        <f t="shared" si="9"/>
        <v>120</v>
      </c>
      <c r="AL19" s="49"/>
      <c r="AM19" s="49"/>
      <c r="AN19" s="49"/>
      <c r="AO19" s="49"/>
      <c r="AP19" s="49"/>
      <c r="AQ19" s="49"/>
      <c r="AR19" s="49"/>
      <c r="AS19" s="49"/>
      <c r="AT19" s="49"/>
      <c r="AU19" s="49"/>
      <c r="AV19" s="49"/>
      <c r="AW19" s="49"/>
      <c r="AX19" s="49"/>
      <c r="AY19" s="49"/>
      <c r="AZ19" s="49"/>
      <c r="BA19" s="49"/>
      <c r="BB19" s="49"/>
      <c r="BC19" s="49"/>
      <c r="BD19" s="49"/>
      <c r="BE19" s="49"/>
      <c r="BF19" s="49"/>
    </row>
    <row r="20" spans="1:58" ht="15">
      <c r="A20" s="130" t="s">
        <v>119</v>
      </c>
      <c r="B20" s="130"/>
      <c r="C20" s="130"/>
      <c r="D20" s="169"/>
      <c r="E20" s="107"/>
      <c r="F20" s="49"/>
      <c r="G20" s="49"/>
      <c r="H20" s="49"/>
      <c r="I20" s="49"/>
      <c r="J20" s="49"/>
      <c r="K20" s="49"/>
      <c r="L20" s="49"/>
      <c r="M20" s="49"/>
      <c r="N20" s="49"/>
      <c r="O20" s="49"/>
      <c r="P20" s="49"/>
      <c r="Q20" s="49"/>
      <c r="R20" s="49"/>
      <c r="S20" s="49"/>
      <c r="T20" s="49"/>
      <c r="U20" s="49"/>
      <c r="V20" s="49"/>
      <c r="W20" s="49"/>
      <c r="X20" s="49"/>
      <c r="Y20" s="49"/>
      <c r="Z20" s="49"/>
      <c r="AA20" s="52">
        <f t="shared" si="7"/>
        <v>18</v>
      </c>
      <c r="AB20" s="53">
        <v>80</v>
      </c>
      <c r="AC20" s="53">
        <f t="shared" si="8"/>
        <v>87.77777777777777</v>
      </c>
      <c r="AD20" s="53">
        <f t="shared" si="0"/>
        <v>128</v>
      </c>
      <c r="AE20" s="53">
        <f t="shared" si="1"/>
        <v>56</v>
      </c>
      <c r="AF20" s="53">
        <f t="shared" si="2"/>
        <v>-100000</v>
      </c>
      <c r="AG20" s="53">
        <f t="shared" si="3"/>
        <v>128</v>
      </c>
      <c r="AH20" s="53">
        <f t="shared" si="4"/>
        <v>-100000</v>
      </c>
      <c r="AI20" s="53">
        <f t="shared" si="5"/>
        <v>-100000</v>
      </c>
      <c r="AJ20" s="53">
        <f t="shared" si="6"/>
        <v>120</v>
      </c>
      <c r="AK20" s="54">
        <f t="shared" si="9"/>
        <v>120</v>
      </c>
      <c r="AL20" s="49"/>
      <c r="AM20" s="49"/>
      <c r="AN20" s="49"/>
      <c r="AO20" s="49"/>
      <c r="AP20" s="49"/>
      <c r="AQ20" s="49"/>
      <c r="AR20" s="49"/>
      <c r="AS20" s="49"/>
      <c r="AT20" s="49"/>
      <c r="AU20" s="49"/>
      <c r="AV20" s="49"/>
      <c r="AW20" s="49"/>
      <c r="AX20" s="49"/>
      <c r="AY20" s="49"/>
      <c r="AZ20" s="49"/>
      <c r="BA20" s="49"/>
      <c r="BB20" s="49"/>
      <c r="BC20" s="49"/>
      <c r="BD20" s="49"/>
      <c r="BE20" s="49"/>
      <c r="BF20" s="49"/>
    </row>
    <row r="21" spans="1:58" ht="15">
      <c r="A21" s="107"/>
      <c r="B21" s="107"/>
      <c r="C21" s="107"/>
      <c r="D21" s="107"/>
      <c r="E21" s="107"/>
      <c r="F21" s="49"/>
      <c r="G21" s="49"/>
      <c r="H21" s="49"/>
      <c r="I21" s="49"/>
      <c r="J21" s="49"/>
      <c r="K21" s="49"/>
      <c r="L21" s="49"/>
      <c r="M21" s="49"/>
      <c r="N21" s="49"/>
      <c r="O21" s="49"/>
      <c r="P21" s="49"/>
      <c r="Q21" s="49"/>
      <c r="R21" s="49"/>
      <c r="S21" s="49"/>
      <c r="T21" s="49"/>
      <c r="U21" s="49"/>
      <c r="V21" s="49"/>
      <c r="W21" s="49"/>
      <c r="X21" s="49"/>
      <c r="Y21" s="49"/>
      <c r="Z21" s="49"/>
      <c r="AA21" s="52">
        <f t="shared" si="7"/>
        <v>19</v>
      </c>
      <c r="AB21" s="53">
        <v>80</v>
      </c>
      <c r="AC21" s="53">
        <f t="shared" si="8"/>
        <v>87.36842105263158</v>
      </c>
      <c r="AD21" s="53">
        <f t="shared" si="0"/>
        <v>124</v>
      </c>
      <c r="AE21" s="53">
        <f t="shared" si="1"/>
        <v>48</v>
      </c>
      <c r="AF21" s="53">
        <f t="shared" si="2"/>
        <v>-100000</v>
      </c>
      <c r="AG21" s="53">
        <f t="shared" si="3"/>
        <v>124</v>
      </c>
      <c r="AH21" s="53">
        <f t="shared" si="4"/>
        <v>-100000</v>
      </c>
      <c r="AI21" s="53">
        <f t="shared" si="5"/>
        <v>-100000</v>
      </c>
      <c r="AJ21" s="53">
        <f t="shared" si="6"/>
        <v>120</v>
      </c>
      <c r="AK21" s="54">
        <f t="shared" si="9"/>
        <v>120</v>
      </c>
      <c r="AL21" s="49"/>
      <c r="AM21" s="49"/>
      <c r="AN21" s="49"/>
      <c r="AO21" s="49"/>
      <c r="AP21" s="49"/>
      <c r="AQ21" s="49"/>
      <c r="AR21" s="49"/>
      <c r="AS21" s="49"/>
      <c r="AT21" s="49"/>
      <c r="AU21" s="49"/>
      <c r="AV21" s="49"/>
      <c r="AW21" s="49"/>
      <c r="AX21" s="49"/>
      <c r="AY21" s="49"/>
      <c r="AZ21" s="49"/>
      <c r="BA21" s="49"/>
      <c r="BB21" s="49"/>
      <c r="BC21" s="49"/>
      <c r="BD21" s="49"/>
      <c r="BE21" s="49"/>
      <c r="BF21" s="49"/>
    </row>
    <row r="22" spans="1:58" ht="15">
      <c r="A22" s="50"/>
      <c r="B22" s="50"/>
      <c r="C22" s="50"/>
      <c r="D22" s="50"/>
      <c r="E22" s="50"/>
      <c r="F22" s="49"/>
      <c r="G22" s="49"/>
      <c r="H22" s="49"/>
      <c r="I22" s="49"/>
      <c r="J22" s="49"/>
      <c r="K22" s="49"/>
      <c r="L22" s="49"/>
      <c r="M22" s="49"/>
      <c r="N22" s="49"/>
      <c r="O22" s="49"/>
      <c r="P22" s="49"/>
      <c r="Q22" s="49"/>
      <c r="R22" s="49"/>
      <c r="S22" s="49"/>
      <c r="T22" s="49"/>
      <c r="U22" s="49"/>
      <c r="V22" s="49"/>
      <c r="W22" s="49"/>
      <c r="X22" s="49"/>
      <c r="Y22" s="49"/>
      <c r="Z22" s="49"/>
      <c r="AA22" s="52">
        <f t="shared" si="7"/>
        <v>20</v>
      </c>
      <c r="AB22" s="53">
        <v>80</v>
      </c>
      <c r="AC22" s="53">
        <f t="shared" si="8"/>
        <v>87</v>
      </c>
      <c r="AD22" s="53">
        <f t="shared" si="0"/>
        <v>120</v>
      </c>
      <c r="AE22" s="53">
        <f t="shared" si="1"/>
        <v>40</v>
      </c>
      <c r="AF22" s="53">
        <f t="shared" si="2"/>
        <v>-100000</v>
      </c>
      <c r="AG22" s="53">
        <f t="shared" si="3"/>
        <v>120</v>
      </c>
      <c r="AH22" s="53">
        <f t="shared" si="4"/>
        <v>120</v>
      </c>
      <c r="AI22" s="53">
        <f t="shared" si="5"/>
        <v>-100000</v>
      </c>
      <c r="AJ22" s="53">
        <f t="shared" si="6"/>
        <v>120</v>
      </c>
      <c r="AK22" s="54">
        <f t="shared" si="9"/>
        <v>120</v>
      </c>
      <c r="AL22" s="49"/>
      <c r="AM22" s="49"/>
      <c r="AN22" s="49"/>
      <c r="AO22" s="49"/>
      <c r="AP22" s="49"/>
      <c r="AQ22" s="49"/>
      <c r="AR22" s="49"/>
      <c r="AS22" s="49"/>
      <c r="AT22" s="49"/>
      <c r="AU22" s="49"/>
      <c r="AV22" s="49"/>
      <c r="AW22" s="49"/>
      <c r="AX22" s="49"/>
      <c r="AY22" s="49"/>
      <c r="AZ22" s="49"/>
      <c r="BA22" s="49"/>
      <c r="BB22" s="49"/>
      <c r="BC22" s="49"/>
      <c r="BD22" s="49"/>
      <c r="BE22" s="49"/>
      <c r="BF22" s="49"/>
    </row>
    <row r="23" spans="1:58" ht="15">
      <c r="A23" s="50"/>
      <c r="B23" s="50"/>
      <c r="C23" s="50"/>
      <c r="D23" s="50"/>
      <c r="E23" s="50"/>
      <c r="F23" s="49"/>
      <c r="G23" s="49"/>
      <c r="H23" s="49"/>
      <c r="I23" s="49"/>
      <c r="J23" s="49"/>
      <c r="K23" s="49"/>
      <c r="L23" s="49"/>
      <c r="M23" s="49"/>
      <c r="N23" s="49"/>
      <c r="O23" s="49"/>
      <c r="P23" s="49"/>
      <c r="Q23" s="49"/>
      <c r="R23" s="49"/>
      <c r="S23" s="49"/>
      <c r="T23" s="49"/>
      <c r="U23" s="49"/>
      <c r="V23" s="49"/>
      <c r="W23" s="49"/>
      <c r="X23" s="49"/>
      <c r="Y23" s="49"/>
      <c r="Z23" s="49"/>
      <c r="AA23" s="52">
        <f t="shared" si="7"/>
        <v>21</v>
      </c>
      <c r="AB23" s="53">
        <v>80</v>
      </c>
      <c r="AC23" s="53">
        <f t="shared" si="8"/>
        <v>86.66666666666667</v>
      </c>
      <c r="AD23" s="53">
        <f t="shared" si="0"/>
        <v>116</v>
      </c>
      <c r="AE23" s="53">
        <f t="shared" si="1"/>
        <v>32</v>
      </c>
      <c r="AF23" s="53">
        <f t="shared" si="2"/>
        <v>-100000</v>
      </c>
      <c r="AG23" s="53">
        <f t="shared" si="3"/>
        <v>-100000</v>
      </c>
      <c r="AH23" s="53">
        <f t="shared" si="4"/>
        <v>116</v>
      </c>
      <c r="AI23" s="53">
        <f t="shared" si="5"/>
        <v>-100000</v>
      </c>
      <c r="AJ23" s="53">
        <f t="shared" si="6"/>
        <v>-100000</v>
      </c>
      <c r="AK23" s="54">
        <f t="shared" si="9"/>
        <v>-100000</v>
      </c>
      <c r="AL23" s="49"/>
      <c r="AM23" s="49"/>
      <c r="AN23" s="49"/>
      <c r="AO23" s="49"/>
      <c r="AP23" s="49"/>
      <c r="AQ23" s="49"/>
      <c r="AR23" s="49"/>
      <c r="AS23" s="49"/>
      <c r="AT23" s="49"/>
      <c r="AU23" s="49"/>
      <c r="AV23" s="49"/>
      <c r="AW23" s="49"/>
      <c r="AX23" s="49"/>
      <c r="AY23" s="49"/>
      <c r="AZ23" s="49"/>
      <c r="BA23" s="49"/>
      <c r="BB23" s="49"/>
      <c r="BC23" s="49"/>
      <c r="BD23" s="49"/>
      <c r="BE23" s="49"/>
      <c r="BF23" s="49"/>
    </row>
    <row r="24" spans="1:58" ht="15">
      <c r="A24" s="50"/>
      <c r="B24" s="50"/>
      <c r="C24" s="50"/>
      <c r="D24" s="50"/>
      <c r="E24" s="50"/>
      <c r="F24" s="49"/>
      <c r="G24" s="49"/>
      <c r="H24" s="49"/>
      <c r="I24" s="49"/>
      <c r="J24" s="49"/>
      <c r="K24" s="49"/>
      <c r="L24" s="49"/>
      <c r="M24" s="49"/>
      <c r="N24" s="49"/>
      <c r="O24" s="49"/>
      <c r="P24" s="49"/>
      <c r="Q24" s="49"/>
      <c r="R24" s="49"/>
      <c r="S24" s="49"/>
      <c r="T24" s="49"/>
      <c r="U24" s="49"/>
      <c r="V24" s="49"/>
      <c r="W24" s="49"/>
      <c r="X24" s="49"/>
      <c r="Y24" s="49"/>
      <c r="Z24" s="49"/>
      <c r="AA24" s="52">
        <f t="shared" si="7"/>
        <v>22</v>
      </c>
      <c r="AB24" s="53">
        <v>80</v>
      </c>
      <c r="AC24" s="53">
        <f t="shared" si="8"/>
        <v>86.36363636363636</v>
      </c>
      <c r="AD24" s="53">
        <f t="shared" si="0"/>
        <v>112</v>
      </c>
      <c r="AE24" s="53">
        <f t="shared" si="1"/>
        <v>24</v>
      </c>
      <c r="AF24" s="53">
        <f t="shared" si="2"/>
        <v>-100000</v>
      </c>
      <c r="AG24" s="53">
        <f t="shared" si="3"/>
        <v>-100000</v>
      </c>
      <c r="AH24" s="53">
        <f t="shared" si="4"/>
        <v>112</v>
      </c>
      <c r="AI24" s="53">
        <f t="shared" si="5"/>
        <v>-100000</v>
      </c>
      <c r="AJ24" s="53">
        <f t="shared" si="6"/>
        <v>-100000</v>
      </c>
      <c r="AK24" s="54">
        <f t="shared" si="9"/>
        <v>-100000</v>
      </c>
      <c r="AL24" s="49"/>
      <c r="AM24" s="49"/>
      <c r="AN24" s="49"/>
      <c r="AO24" s="49"/>
      <c r="AP24" s="49"/>
      <c r="AQ24" s="49"/>
      <c r="AR24" s="49"/>
      <c r="AS24" s="49"/>
      <c r="AT24" s="49"/>
      <c r="AU24" s="49"/>
      <c r="AV24" s="49"/>
      <c r="AW24" s="49"/>
      <c r="AX24" s="49"/>
      <c r="AY24" s="49"/>
      <c r="AZ24" s="49"/>
      <c r="BA24" s="49"/>
      <c r="BB24" s="49"/>
      <c r="BC24" s="49"/>
      <c r="BD24" s="49"/>
      <c r="BE24" s="49"/>
      <c r="BF24" s="49"/>
    </row>
    <row r="25" spans="1:58" ht="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2">
        <f t="shared" si="7"/>
        <v>23</v>
      </c>
      <c r="AB25" s="53">
        <v>80</v>
      </c>
      <c r="AC25" s="53">
        <f t="shared" si="8"/>
        <v>86.08695652173913</v>
      </c>
      <c r="AD25" s="53">
        <f t="shared" si="0"/>
        <v>108</v>
      </c>
      <c r="AE25" s="53">
        <f t="shared" si="1"/>
        <v>16</v>
      </c>
      <c r="AF25" s="53">
        <f t="shared" si="2"/>
        <v>-100000</v>
      </c>
      <c r="AG25" s="53">
        <f t="shared" si="3"/>
        <v>-100000</v>
      </c>
      <c r="AH25" s="53">
        <f t="shared" si="4"/>
        <v>108</v>
      </c>
      <c r="AI25" s="53">
        <f t="shared" si="5"/>
        <v>-100000</v>
      </c>
      <c r="AJ25" s="53">
        <f t="shared" si="6"/>
        <v>-100000</v>
      </c>
      <c r="AK25" s="54">
        <f t="shared" si="9"/>
        <v>-100000</v>
      </c>
      <c r="AL25" s="49"/>
      <c r="AM25" s="49"/>
      <c r="AN25" s="49"/>
      <c r="AO25" s="49"/>
      <c r="AP25" s="49"/>
      <c r="AQ25" s="49"/>
      <c r="AR25" s="49"/>
      <c r="AS25" s="49"/>
      <c r="AT25" s="49"/>
      <c r="AU25" s="49"/>
      <c r="AV25" s="49"/>
      <c r="AW25" s="49"/>
      <c r="AX25" s="49"/>
      <c r="AY25" s="49"/>
      <c r="AZ25" s="49"/>
      <c r="BA25" s="49"/>
      <c r="BB25" s="49"/>
      <c r="BC25" s="49"/>
      <c r="BD25" s="49"/>
      <c r="BE25" s="49"/>
      <c r="BF25" s="49"/>
    </row>
    <row r="26" spans="1:58"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52">
        <f t="shared" si="7"/>
        <v>24</v>
      </c>
      <c r="AB26" s="53">
        <v>80</v>
      </c>
      <c r="AC26" s="53">
        <f t="shared" si="8"/>
        <v>85.83333333333333</v>
      </c>
      <c r="AD26" s="53">
        <f t="shared" si="0"/>
        <v>104</v>
      </c>
      <c r="AE26" s="53">
        <f t="shared" si="1"/>
        <v>8</v>
      </c>
      <c r="AF26" s="53">
        <f t="shared" si="2"/>
        <v>-100000</v>
      </c>
      <c r="AG26" s="53">
        <f t="shared" si="3"/>
        <v>-100000</v>
      </c>
      <c r="AH26" s="53">
        <f t="shared" si="4"/>
        <v>104</v>
      </c>
      <c r="AI26" s="53">
        <f t="shared" si="5"/>
        <v>-100000</v>
      </c>
      <c r="AJ26" s="53">
        <f t="shared" si="6"/>
        <v>-100000</v>
      </c>
      <c r="AK26" s="54">
        <f t="shared" si="9"/>
        <v>-100000</v>
      </c>
      <c r="AL26" s="49"/>
      <c r="AM26" s="49"/>
      <c r="AN26" s="49"/>
      <c r="AO26" s="49"/>
      <c r="AP26" s="49"/>
      <c r="AQ26" s="49"/>
      <c r="AR26" s="49"/>
      <c r="AS26" s="49"/>
      <c r="AT26" s="49"/>
      <c r="AU26" s="49"/>
      <c r="AV26" s="49"/>
      <c r="AW26" s="49"/>
      <c r="AX26" s="49"/>
      <c r="AY26" s="49"/>
      <c r="AZ26" s="49"/>
      <c r="BA26" s="49"/>
      <c r="BB26" s="49"/>
      <c r="BC26" s="49"/>
      <c r="BD26" s="49"/>
      <c r="BE26" s="49"/>
      <c r="BF26" s="49"/>
    </row>
    <row r="27" spans="1:58"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52">
        <f t="shared" si="7"/>
        <v>25</v>
      </c>
      <c r="AB27" s="53">
        <v>80</v>
      </c>
      <c r="AC27" s="53">
        <f t="shared" si="8"/>
        <v>85.6</v>
      </c>
      <c r="AD27" s="53">
        <f t="shared" si="0"/>
        <v>100</v>
      </c>
      <c r="AE27" s="53">
        <f t="shared" si="1"/>
        <v>0</v>
      </c>
      <c r="AF27" s="53">
        <f t="shared" si="2"/>
        <v>-100000</v>
      </c>
      <c r="AG27" s="53">
        <f t="shared" si="3"/>
        <v>-100000</v>
      </c>
      <c r="AH27" s="53">
        <f t="shared" si="4"/>
        <v>100</v>
      </c>
      <c r="AI27" s="53">
        <f t="shared" si="5"/>
        <v>-100000</v>
      </c>
      <c r="AJ27" s="53">
        <f t="shared" si="6"/>
        <v>-100000</v>
      </c>
      <c r="AK27" s="54">
        <f t="shared" si="9"/>
        <v>-100000</v>
      </c>
      <c r="AL27" s="49"/>
      <c r="AM27" s="49"/>
      <c r="AN27" s="49"/>
      <c r="AO27" s="49"/>
      <c r="AP27" s="49"/>
      <c r="AQ27" s="49"/>
      <c r="AR27" s="49"/>
      <c r="AS27" s="49"/>
      <c r="AT27" s="49"/>
      <c r="AU27" s="49"/>
      <c r="AV27" s="49"/>
      <c r="AW27" s="49"/>
      <c r="AX27" s="49"/>
      <c r="AY27" s="49"/>
      <c r="AZ27" s="49"/>
      <c r="BA27" s="49"/>
      <c r="BB27" s="49"/>
      <c r="BC27" s="49"/>
      <c r="BD27" s="49"/>
      <c r="BE27" s="49"/>
      <c r="BF27" s="49"/>
    </row>
    <row r="28" spans="1:58"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52">
        <f t="shared" si="7"/>
        <v>26</v>
      </c>
      <c r="AB28" s="53">
        <v>80</v>
      </c>
      <c r="AC28" s="53">
        <f t="shared" si="8"/>
        <v>85.38461538461539</v>
      </c>
      <c r="AD28" s="53">
        <f t="shared" si="0"/>
        <v>96</v>
      </c>
      <c r="AE28" s="53">
        <f t="shared" si="1"/>
        <v>-8</v>
      </c>
      <c r="AF28" s="53">
        <f t="shared" si="2"/>
        <v>-100000</v>
      </c>
      <c r="AG28" s="53">
        <f t="shared" si="3"/>
        <v>-100000</v>
      </c>
      <c r="AH28" s="53">
        <f t="shared" si="4"/>
        <v>96</v>
      </c>
      <c r="AI28" s="53">
        <f t="shared" si="5"/>
        <v>-100000</v>
      </c>
      <c r="AJ28" s="53">
        <f t="shared" si="6"/>
        <v>-100000</v>
      </c>
      <c r="AK28" s="54">
        <f t="shared" si="9"/>
        <v>-100000</v>
      </c>
      <c r="AL28" s="49"/>
      <c r="AM28" s="49"/>
      <c r="AN28" s="49"/>
      <c r="AO28" s="49"/>
      <c r="AP28" s="49"/>
      <c r="AQ28" s="49"/>
      <c r="AR28" s="49"/>
      <c r="AS28" s="49"/>
      <c r="AT28" s="49"/>
      <c r="AU28" s="49"/>
      <c r="AV28" s="49"/>
      <c r="AW28" s="49"/>
      <c r="AX28" s="49"/>
      <c r="AY28" s="49"/>
      <c r="AZ28" s="49"/>
      <c r="BA28" s="49"/>
      <c r="BB28" s="49"/>
      <c r="BC28" s="49"/>
      <c r="BD28" s="49"/>
      <c r="BE28" s="49"/>
      <c r="BF28" s="49"/>
    </row>
    <row r="29" spans="1:58"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2">
        <f t="shared" si="7"/>
        <v>27</v>
      </c>
      <c r="AB29" s="53">
        <v>80</v>
      </c>
      <c r="AC29" s="53">
        <f t="shared" si="8"/>
        <v>85.18518518518519</v>
      </c>
      <c r="AD29" s="53">
        <f t="shared" si="0"/>
        <v>92</v>
      </c>
      <c r="AE29" s="53">
        <f t="shared" si="1"/>
        <v>-16</v>
      </c>
      <c r="AF29" s="53">
        <f t="shared" si="2"/>
        <v>-100000</v>
      </c>
      <c r="AG29" s="53">
        <f t="shared" si="3"/>
        <v>-100000</v>
      </c>
      <c r="AH29" s="53">
        <f t="shared" si="4"/>
        <v>92</v>
      </c>
      <c r="AI29" s="53">
        <f t="shared" si="5"/>
        <v>-100000</v>
      </c>
      <c r="AJ29" s="53">
        <f t="shared" si="6"/>
        <v>-100000</v>
      </c>
      <c r="AK29" s="54">
        <f t="shared" si="9"/>
        <v>-100000</v>
      </c>
      <c r="AL29" s="49"/>
      <c r="AM29" s="49"/>
      <c r="AN29" s="49"/>
      <c r="AO29" s="49"/>
      <c r="AP29" s="49"/>
      <c r="AQ29" s="49"/>
      <c r="AR29" s="49"/>
      <c r="AS29" s="49"/>
      <c r="AT29" s="49"/>
      <c r="AU29" s="49"/>
      <c r="AV29" s="49"/>
      <c r="AW29" s="49"/>
      <c r="AX29" s="49"/>
      <c r="AY29" s="49"/>
      <c r="AZ29" s="49"/>
      <c r="BA29" s="49"/>
      <c r="BB29" s="49"/>
      <c r="BC29" s="49"/>
      <c r="BD29" s="49"/>
      <c r="BE29" s="49"/>
      <c r="BF29" s="49"/>
    </row>
    <row r="30" spans="1:58"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2">
        <f t="shared" si="7"/>
        <v>28</v>
      </c>
      <c r="AB30" s="53">
        <v>80</v>
      </c>
      <c r="AC30" s="53">
        <f t="shared" si="8"/>
        <v>85</v>
      </c>
      <c r="AD30" s="53">
        <f t="shared" si="0"/>
        <v>88</v>
      </c>
      <c r="AE30" s="53">
        <f t="shared" si="1"/>
        <v>-24</v>
      </c>
      <c r="AF30" s="53">
        <f t="shared" si="2"/>
        <v>-100000</v>
      </c>
      <c r="AG30" s="53">
        <f t="shared" si="3"/>
        <v>-100000</v>
      </c>
      <c r="AH30" s="53">
        <f t="shared" si="4"/>
        <v>88</v>
      </c>
      <c r="AI30" s="53">
        <f t="shared" si="5"/>
        <v>-100000</v>
      </c>
      <c r="AJ30" s="53">
        <f t="shared" si="6"/>
        <v>-100000</v>
      </c>
      <c r="AK30" s="54">
        <f t="shared" si="9"/>
        <v>-100000</v>
      </c>
      <c r="AL30" s="49"/>
      <c r="AM30" s="49"/>
      <c r="AN30" s="49"/>
      <c r="AO30" s="49"/>
      <c r="AP30" s="49"/>
      <c r="AQ30" s="49"/>
      <c r="AR30" s="49"/>
      <c r="AS30" s="49"/>
      <c r="AT30" s="49"/>
      <c r="AU30" s="49"/>
      <c r="AV30" s="49"/>
      <c r="AW30" s="49"/>
      <c r="AX30" s="49"/>
      <c r="AY30" s="49"/>
      <c r="AZ30" s="49"/>
      <c r="BA30" s="49"/>
      <c r="BB30" s="49"/>
      <c r="BC30" s="49"/>
      <c r="BD30" s="49"/>
      <c r="BE30" s="49"/>
      <c r="BF30" s="49"/>
    </row>
    <row r="31" spans="1:58"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52">
        <f t="shared" si="7"/>
        <v>29</v>
      </c>
      <c r="AB31" s="53">
        <v>80</v>
      </c>
      <c r="AC31" s="53">
        <f t="shared" si="8"/>
        <v>84.82758620689656</v>
      </c>
      <c r="AD31" s="53">
        <f t="shared" si="0"/>
        <v>84</v>
      </c>
      <c r="AE31" s="53">
        <f t="shared" si="1"/>
        <v>-32</v>
      </c>
      <c r="AF31" s="53">
        <f t="shared" si="2"/>
        <v>-100000</v>
      </c>
      <c r="AG31" s="53">
        <f t="shared" si="3"/>
        <v>-100000</v>
      </c>
      <c r="AH31" s="53">
        <f t="shared" si="4"/>
        <v>84</v>
      </c>
      <c r="AI31" s="53">
        <f t="shared" si="5"/>
        <v>-100000</v>
      </c>
      <c r="AJ31" s="53">
        <f t="shared" si="6"/>
        <v>-100000</v>
      </c>
      <c r="AK31" s="54">
        <f t="shared" si="9"/>
        <v>-100000</v>
      </c>
      <c r="AL31" s="49"/>
      <c r="AM31" s="49"/>
      <c r="AN31" s="49"/>
      <c r="AO31" s="49"/>
      <c r="AP31" s="49"/>
      <c r="AQ31" s="49"/>
      <c r="AR31" s="49"/>
      <c r="AS31" s="49"/>
      <c r="AT31" s="49"/>
      <c r="AU31" s="49"/>
      <c r="AV31" s="49"/>
      <c r="AW31" s="49"/>
      <c r="AX31" s="49"/>
      <c r="AY31" s="49"/>
      <c r="AZ31" s="49"/>
      <c r="BA31" s="49"/>
      <c r="BB31" s="49"/>
      <c r="BC31" s="49"/>
      <c r="BD31" s="49"/>
      <c r="BE31" s="49"/>
      <c r="BF31" s="49"/>
    </row>
    <row r="32" spans="1:58"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52">
        <f t="shared" si="7"/>
        <v>30</v>
      </c>
      <c r="AB32" s="53">
        <v>80</v>
      </c>
      <c r="AC32" s="53">
        <f t="shared" si="8"/>
        <v>84.66666666666667</v>
      </c>
      <c r="AD32" s="53">
        <f t="shared" si="0"/>
        <v>80</v>
      </c>
      <c r="AE32" s="53">
        <f t="shared" si="1"/>
        <v>-40</v>
      </c>
      <c r="AF32" s="53">
        <f t="shared" si="2"/>
        <v>-100000</v>
      </c>
      <c r="AG32" s="53">
        <f t="shared" si="3"/>
        <v>-100000</v>
      </c>
      <c r="AH32" s="53">
        <f t="shared" si="4"/>
        <v>80</v>
      </c>
      <c r="AI32" s="53">
        <f t="shared" si="5"/>
        <v>-100000</v>
      </c>
      <c r="AJ32" s="53">
        <f t="shared" si="6"/>
        <v>-100000</v>
      </c>
      <c r="AK32" s="54">
        <f t="shared" si="9"/>
        <v>-100000</v>
      </c>
      <c r="AL32" s="49"/>
      <c r="AM32" s="49"/>
      <c r="AN32" s="49"/>
      <c r="AO32" s="49"/>
      <c r="AP32" s="49"/>
      <c r="AQ32" s="49"/>
      <c r="AR32" s="49"/>
      <c r="AS32" s="49"/>
      <c r="AT32" s="49"/>
      <c r="AU32" s="49"/>
      <c r="AV32" s="49"/>
      <c r="AW32" s="49"/>
      <c r="AX32" s="49"/>
      <c r="AY32" s="49"/>
      <c r="AZ32" s="49"/>
      <c r="BA32" s="49"/>
      <c r="BB32" s="49"/>
      <c r="BC32" s="49"/>
      <c r="BD32" s="49"/>
      <c r="BE32" s="49"/>
      <c r="BF32" s="49"/>
    </row>
    <row r="33" spans="1:58"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52">
        <f t="shared" si="7"/>
        <v>31</v>
      </c>
      <c r="AB33" s="53">
        <v>80</v>
      </c>
      <c r="AC33" s="53">
        <f t="shared" si="8"/>
        <v>84.51612903225806</v>
      </c>
      <c r="AD33" s="53">
        <f t="shared" si="0"/>
        <v>76</v>
      </c>
      <c r="AE33" s="53">
        <f t="shared" si="1"/>
        <v>-48</v>
      </c>
      <c r="AF33" s="53">
        <f t="shared" si="2"/>
        <v>-100000</v>
      </c>
      <c r="AG33" s="53">
        <f t="shared" si="3"/>
        <v>-100000</v>
      </c>
      <c r="AH33" s="53">
        <f t="shared" si="4"/>
        <v>76</v>
      </c>
      <c r="AI33" s="53">
        <f t="shared" si="5"/>
        <v>-100000</v>
      </c>
      <c r="AJ33" s="53">
        <f t="shared" si="6"/>
        <v>-100000</v>
      </c>
      <c r="AK33" s="54">
        <f t="shared" si="9"/>
        <v>-100000</v>
      </c>
      <c r="AL33" s="49"/>
      <c r="AM33" s="49"/>
      <c r="AN33" s="49"/>
      <c r="AO33" s="49"/>
      <c r="AP33" s="49"/>
      <c r="AQ33" s="49"/>
      <c r="AR33" s="49"/>
      <c r="AS33" s="49"/>
      <c r="AT33" s="49"/>
      <c r="AU33" s="49"/>
      <c r="AV33" s="49"/>
      <c r="AW33" s="49"/>
      <c r="AX33" s="49"/>
      <c r="AY33" s="49"/>
      <c r="AZ33" s="49"/>
      <c r="BA33" s="49"/>
      <c r="BB33" s="49"/>
      <c r="BC33" s="49"/>
      <c r="BD33" s="49"/>
      <c r="BE33" s="49"/>
      <c r="BF33" s="49"/>
    </row>
    <row r="34" spans="1:58"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2">
        <f t="shared" si="7"/>
        <v>32</v>
      </c>
      <c r="AB34" s="53">
        <v>80</v>
      </c>
      <c r="AC34" s="53">
        <f t="shared" si="8"/>
        <v>84.375</v>
      </c>
      <c r="AD34" s="53">
        <f aca="true" t="shared" si="10" ref="AD34:AD52">200-4*AA34</f>
        <v>72</v>
      </c>
      <c r="AE34" s="53">
        <f aca="true" t="shared" si="11" ref="AE34:AE52">200-8*AA34</f>
        <v>-56</v>
      </c>
      <c r="AF34" s="53">
        <f aca="true" t="shared" si="12" ref="AF34:AF52">IF($AA34&lt;=15,C$15,-100000)</f>
        <v>-100000</v>
      </c>
      <c r="AG34" s="53">
        <f aca="true" t="shared" si="13" ref="AG34:AG52">IF(AA34&lt;=D$14,AD34,-100000)</f>
        <v>-100000</v>
      </c>
      <c r="AH34" s="53">
        <f aca="true" t="shared" si="14" ref="AH34:AH52">IF(AA34&gt;=D$14,AD34,-100000)</f>
        <v>72</v>
      </c>
      <c r="AI34" s="53">
        <f aca="true" t="shared" si="15" ref="AI34:AI52">AF34</f>
        <v>-100000</v>
      </c>
      <c r="AJ34" s="53">
        <f aca="true" t="shared" si="16" ref="AJ34:AJ52">IF(AA34&lt;=D$14,D$16,-100000)</f>
        <v>-100000</v>
      </c>
      <c r="AK34" s="54">
        <f t="shared" si="9"/>
        <v>-100000</v>
      </c>
      <c r="AL34" s="49"/>
      <c r="AM34" s="49"/>
      <c r="AN34" s="49"/>
      <c r="AO34" s="49"/>
      <c r="AP34" s="49"/>
      <c r="AQ34" s="49"/>
      <c r="AR34" s="49"/>
      <c r="AS34" s="49"/>
      <c r="AT34" s="49"/>
      <c r="AU34" s="49"/>
      <c r="AV34" s="49"/>
      <c r="AW34" s="49"/>
      <c r="AX34" s="49"/>
      <c r="AY34" s="49"/>
      <c r="AZ34" s="49"/>
      <c r="BA34" s="49"/>
      <c r="BB34" s="49"/>
      <c r="BC34" s="49"/>
      <c r="BD34" s="49"/>
      <c r="BE34" s="49"/>
      <c r="BF34" s="49"/>
    </row>
    <row r="35" spans="1:58"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2">
        <f aca="true" t="shared" si="17" ref="AA35:AA52">AA34+1</f>
        <v>33</v>
      </c>
      <c r="AB35" s="53">
        <v>80</v>
      </c>
      <c r="AC35" s="53">
        <f aca="true" t="shared" si="18" ref="AC35:AC52">AI$2/AA35+AB35</f>
        <v>84.24242424242425</v>
      </c>
      <c r="AD35" s="53">
        <f t="shared" si="10"/>
        <v>68</v>
      </c>
      <c r="AE35" s="53">
        <f t="shared" si="11"/>
        <v>-64</v>
      </c>
      <c r="AF35" s="53">
        <f t="shared" si="12"/>
        <v>-100000</v>
      </c>
      <c r="AG35" s="53">
        <f t="shared" si="13"/>
        <v>-100000</v>
      </c>
      <c r="AH35" s="53">
        <f t="shared" si="14"/>
        <v>68</v>
      </c>
      <c r="AI35" s="53">
        <f t="shared" si="15"/>
        <v>-100000</v>
      </c>
      <c r="AJ35" s="53">
        <f t="shared" si="16"/>
        <v>-100000</v>
      </c>
      <c r="AK35" s="54">
        <f t="shared" si="9"/>
        <v>-100000</v>
      </c>
      <c r="AL35" s="49"/>
      <c r="AM35" s="49"/>
      <c r="AN35" s="49"/>
      <c r="AO35" s="49"/>
      <c r="AP35" s="49"/>
      <c r="AQ35" s="49"/>
      <c r="AR35" s="49"/>
      <c r="AS35" s="49"/>
      <c r="AT35" s="49"/>
      <c r="AU35" s="49"/>
      <c r="AV35" s="49"/>
      <c r="AW35" s="49"/>
      <c r="AX35" s="49"/>
      <c r="AY35" s="49"/>
      <c r="AZ35" s="49"/>
      <c r="BA35" s="49"/>
      <c r="BB35" s="49"/>
      <c r="BC35" s="49"/>
      <c r="BD35" s="49"/>
      <c r="BE35" s="49"/>
      <c r="BF35" s="49"/>
    </row>
    <row r="36" spans="1:58"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52">
        <f t="shared" si="17"/>
        <v>34</v>
      </c>
      <c r="AB36" s="53">
        <v>80</v>
      </c>
      <c r="AC36" s="53">
        <f t="shared" si="18"/>
        <v>84.11764705882354</v>
      </c>
      <c r="AD36" s="53">
        <f t="shared" si="10"/>
        <v>64</v>
      </c>
      <c r="AE36" s="53">
        <f t="shared" si="11"/>
        <v>-72</v>
      </c>
      <c r="AF36" s="53">
        <f t="shared" si="12"/>
        <v>-100000</v>
      </c>
      <c r="AG36" s="53">
        <f t="shared" si="13"/>
        <v>-100000</v>
      </c>
      <c r="AH36" s="53">
        <f t="shared" si="14"/>
        <v>64</v>
      </c>
      <c r="AI36" s="53">
        <f t="shared" si="15"/>
        <v>-100000</v>
      </c>
      <c r="AJ36" s="53">
        <f t="shared" si="16"/>
        <v>-100000</v>
      </c>
      <c r="AK36" s="54">
        <f t="shared" si="9"/>
        <v>-100000</v>
      </c>
      <c r="AL36" s="49"/>
      <c r="AM36" s="49"/>
      <c r="AN36" s="49"/>
      <c r="AO36" s="49"/>
      <c r="AP36" s="49"/>
      <c r="AQ36" s="49"/>
      <c r="AR36" s="49"/>
      <c r="AS36" s="49"/>
      <c r="AT36" s="49"/>
      <c r="AU36" s="49"/>
      <c r="AV36" s="49"/>
      <c r="AW36" s="49"/>
      <c r="AX36" s="49"/>
      <c r="AY36" s="49"/>
      <c r="AZ36" s="49"/>
      <c r="BA36" s="49"/>
      <c r="BB36" s="49"/>
      <c r="BC36" s="49"/>
      <c r="BD36" s="49"/>
      <c r="BE36" s="49"/>
      <c r="BF36" s="49"/>
    </row>
    <row r="37" spans="1:58" ht="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52">
        <f t="shared" si="17"/>
        <v>35</v>
      </c>
      <c r="AB37" s="53">
        <v>80</v>
      </c>
      <c r="AC37" s="53">
        <f t="shared" si="18"/>
        <v>84</v>
      </c>
      <c r="AD37" s="53">
        <f t="shared" si="10"/>
        <v>60</v>
      </c>
      <c r="AE37" s="53">
        <f t="shared" si="11"/>
        <v>-80</v>
      </c>
      <c r="AF37" s="53">
        <f t="shared" si="12"/>
        <v>-100000</v>
      </c>
      <c r="AG37" s="53">
        <f t="shared" si="13"/>
        <v>-100000</v>
      </c>
      <c r="AH37" s="53">
        <f t="shared" si="14"/>
        <v>60</v>
      </c>
      <c r="AI37" s="53">
        <f t="shared" si="15"/>
        <v>-100000</v>
      </c>
      <c r="AJ37" s="53">
        <f t="shared" si="16"/>
        <v>-100000</v>
      </c>
      <c r="AK37" s="54">
        <f t="shared" si="9"/>
        <v>-100000</v>
      </c>
      <c r="AL37" s="49"/>
      <c r="AM37" s="49"/>
      <c r="AN37" s="49"/>
      <c r="AO37" s="49"/>
      <c r="AP37" s="49"/>
      <c r="AQ37" s="49"/>
      <c r="AR37" s="49"/>
      <c r="AS37" s="49"/>
      <c r="AT37" s="49"/>
      <c r="AU37" s="49"/>
      <c r="AV37" s="49"/>
      <c r="AW37" s="49"/>
      <c r="AX37" s="49"/>
      <c r="AY37" s="49"/>
      <c r="AZ37" s="49"/>
      <c r="BA37" s="49"/>
      <c r="BB37" s="49"/>
      <c r="BC37" s="49"/>
      <c r="BD37" s="49"/>
      <c r="BE37" s="49"/>
      <c r="BF37" s="49"/>
    </row>
    <row r="38" spans="1:58" ht="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52">
        <f t="shared" si="17"/>
        <v>36</v>
      </c>
      <c r="AB38" s="53">
        <v>80</v>
      </c>
      <c r="AC38" s="53">
        <f t="shared" si="18"/>
        <v>83.88888888888889</v>
      </c>
      <c r="AD38" s="53">
        <f t="shared" si="10"/>
        <v>56</v>
      </c>
      <c r="AE38" s="53">
        <f t="shared" si="11"/>
        <v>-88</v>
      </c>
      <c r="AF38" s="53">
        <f t="shared" si="12"/>
        <v>-100000</v>
      </c>
      <c r="AG38" s="53">
        <f t="shared" si="13"/>
        <v>-100000</v>
      </c>
      <c r="AH38" s="53">
        <f t="shared" si="14"/>
        <v>56</v>
      </c>
      <c r="AI38" s="53">
        <f t="shared" si="15"/>
        <v>-100000</v>
      </c>
      <c r="AJ38" s="53">
        <f t="shared" si="16"/>
        <v>-100000</v>
      </c>
      <c r="AK38" s="54">
        <f t="shared" si="9"/>
        <v>-100000</v>
      </c>
      <c r="AL38" s="49"/>
      <c r="AM38" s="49"/>
      <c r="AN38" s="49"/>
      <c r="AO38" s="49"/>
      <c r="AP38" s="49"/>
      <c r="AQ38" s="49"/>
      <c r="AR38" s="49"/>
      <c r="AS38" s="49"/>
      <c r="AT38" s="49"/>
      <c r="AU38" s="49"/>
      <c r="AV38" s="49"/>
      <c r="AW38" s="49"/>
      <c r="AX38" s="49"/>
      <c r="AY38" s="49"/>
      <c r="AZ38" s="49"/>
      <c r="BA38" s="49"/>
      <c r="BB38" s="49"/>
      <c r="BC38" s="49"/>
      <c r="BD38" s="49"/>
      <c r="BE38" s="49"/>
      <c r="BF38" s="49"/>
    </row>
    <row r="39" spans="1:58" ht="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52">
        <f t="shared" si="17"/>
        <v>37</v>
      </c>
      <c r="AB39" s="53">
        <v>80</v>
      </c>
      <c r="AC39" s="53">
        <f t="shared" si="18"/>
        <v>83.78378378378379</v>
      </c>
      <c r="AD39" s="53">
        <f t="shared" si="10"/>
        <v>52</v>
      </c>
      <c r="AE39" s="53">
        <f t="shared" si="11"/>
        <v>-96</v>
      </c>
      <c r="AF39" s="53">
        <f t="shared" si="12"/>
        <v>-100000</v>
      </c>
      <c r="AG39" s="53">
        <f t="shared" si="13"/>
        <v>-100000</v>
      </c>
      <c r="AH39" s="53">
        <f t="shared" si="14"/>
        <v>52</v>
      </c>
      <c r="AI39" s="53">
        <f t="shared" si="15"/>
        <v>-100000</v>
      </c>
      <c r="AJ39" s="53">
        <f t="shared" si="16"/>
        <v>-100000</v>
      </c>
      <c r="AK39" s="54">
        <f t="shared" si="9"/>
        <v>-100000</v>
      </c>
      <c r="AL39" s="49"/>
      <c r="AM39" s="49"/>
      <c r="AN39" s="49"/>
      <c r="AO39" s="49"/>
      <c r="AP39" s="49"/>
      <c r="AQ39" s="49"/>
      <c r="AR39" s="49"/>
      <c r="AS39" s="49"/>
      <c r="AT39" s="49"/>
      <c r="AU39" s="49"/>
      <c r="AV39" s="49"/>
      <c r="AW39" s="49"/>
      <c r="AX39" s="49"/>
      <c r="AY39" s="49"/>
      <c r="AZ39" s="49"/>
      <c r="BA39" s="49"/>
      <c r="BB39" s="49"/>
      <c r="BC39" s="49"/>
      <c r="BD39" s="49"/>
      <c r="BE39" s="49"/>
      <c r="BF39" s="49"/>
    </row>
    <row r="40" spans="1:58" ht="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52">
        <f t="shared" si="17"/>
        <v>38</v>
      </c>
      <c r="AB40" s="53">
        <v>80</v>
      </c>
      <c r="AC40" s="53">
        <f t="shared" si="18"/>
        <v>83.6842105263158</v>
      </c>
      <c r="AD40" s="53">
        <f t="shared" si="10"/>
        <v>48</v>
      </c>
      <c r="AE40" s="53">
        <f t="shared" si="11"/>
        <v>-104</v>
      </c>
      <c r="AF40" s="53">
        <f t="shared" si="12"/>
        <v>-100000</v>
      </c>
      <c r="AG40" s="53">
        <f t="shared" si="13"/>
        <v>-100000</v>
      </c>
      <c r="AH40" s="53">
        <f t="shared" si="14"/>
        <v>48</v>
      </c>
      <c r="AI40" s="53">
        <f t="shared" si="15"/>
        <v>-100000</v>
      </c>
      <c r="AJ40" s="53">
        <f t="shared" si="16"/>
        <v>-100000</v>
      </c>
      <c r="AK40" s="54">
        <f t="shared" si="9"/>
        <v>-100000</v>
      </c>
      <c r="AL40" s="49"/>
      <c r="AM40" s="49"/>
      <c r="AN40" s="49"/>
      <c r="AO40" s="49"/>
      <c r="AP40" s="49"/>
      <c r="AQ40" s="49"/>
      <c r="AR40" s="49"/>
      <c r="AS40" s="49"/>
      <c r="AT40" s="49"/>
      <c r="AU40" s="49"/>
      <c r="AV40" s="49"/>
      <c r="AW40" s="49"/>
      <c r="AX40" s="49"/>
      <c r="AY40" s="49"/>
      <c r="AZ40" s="49"/>
      <c r="BA40" s="49"/>
      <c r="BB40" s="49"/>
      <c r="BC40" s="49"/>
      <c r="BD40" s="49"/>
      <c r="BE40" s="49"/>
      <c r="BF40" s="49"/>
    </row>
    <row r="41" spans="1:58" ht="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52">
        <f t="shared" si="17"/>
        <v>39</v>
      </c>
      <c r="AB41" s="53">
        <v>80</v>
      </c>
      <c r="AC41" s="53">
        <f t="shared" si="18"/>
        <v>83.58974358974359</v>
      </c>
      <c r="AD41" s="53">
        <f t="shared" si="10"/>
        <v>44</v>
      </c>
      <c r="AE41" s="53">
        <f t="shared" si="11"/>
        <v>-112</v>
      </c>
      <c r="AF41" s="53">
        <f t="shared" si="12"/>
        <v>-100000</v>
      </c>
      <c r="AG41" s="53">
        <f t="shared" si="13"/>
        <v>-100000</v>
      </c>
      <c r="AH41" s="53">
        <f t="shared" si="14"/>
        <v>44</v>
      </c>
      <c r="AI41" s="53">
        <f t="shared" si="15"/>
        <v>-100000</v>
      </c>
      <c r="AJ41" s="53">
        <f t="shared" si="16"/>
        <v>-100000</v>
      </c>
      <c r="AK41" s="54">
        <f t="shared" si="9"/>
        <v>-100000</v>
      </c>
      <c r="AL41" s="49"/>
      <c r="AM41" s="49"/>
      <c r="AN41" s="49"/>
      <c r="AO41" s="49"/>
      <c r="AP41" s="49"/>
      <c r="AQ41" s="49"/>
      <c r="AR41" s="49"/>
      <c r="AS41" s="49"/>
      <c r="AT41" s="49"/>
      <c r="AU41" s="49"/>
      <c r="AV41" s="49"/>
      <c r="AW41" s="49"/>
      <c r="AX41" s="49"/>
      <c r="AY41" s="49"/>
      <c r="AZ41" s="49"/>
      <c r="BA41" s="49"/>
      <c r="BB41" s="49"/>
      <c r="BC41" s="49"/>
      <c r="BD41" s="49"/>
      <c r="BE41" s="49"/>
      <c r="BF41" s="49"/>
    </row>
    <row r="42" spans="1:44" ht="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24">
        <f t="shared" si="17"/>
        <v>40</v>
      </c>
      <c r="AB42" s="22">
        <v>80</v>
      </c>
      <c r="AC42" s="22">
        <f t="shared" si="18"/>
        <v>83.5</v>
      </c>
      <c r="AD42" s="22">
        <f t="shared" si="10"/>
        <v>40</v>
      </c>
      <c r="AE42" s="22">
        <f t="shared" si="11"/>
        <v>-120</v>
      </c>
      <c r="AF42" s="22">
        <f t="shared" si="12"/>
        <v>-100000</v>
      </c>
      <c r="AG42" s="22">
        <f t="shared" si="13"/>
        <v>-100000</v>
      </c>
      <c r="AH42" s="22">
        <f t="shared" si="14"/>
        <v>40</v>
      </c>
      <c r="AI42" s="22">
        <f t="shared" si="15"/>
        <v>-100000</v>
      </c>
      <c r="AJ42" s="22">
        <f t="shared" si="16"/>
        <v>-100000</v>
      </c>
      <c r="AK42" s="25">
        <f t="shared" si="9"/>
        <v>-100000</v>
      </c>
      <c r="AL42" s="19"/>
      <c r="AM42" s="19"/>
      <c r="AN42" s="19"/>
      <c r="AO42" s="19"/>
      <c r="AP42" s="19"/>
      <c r="AQ42" s="19"/>
      <c r="AR42" s="19"/>
    </row>
    <row r="43" spans="1:44" ht="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4">
        <f t="shared" si="17"/>
        <v>41</v>
      </c>
      <c r="AB43" s="22">
        <v>80</v>
      </c>
      <c r="AC43" s="22">
        <f t="shared" si="18"/>
        <v>83.41463414634147</v>
      </c>
      <c r="AD43" s="22">
        <f t="shared" si="10"/>
        <v>36</v>
      </c>
      <c r="AE43" s="22">
        <f t="shared" si="11"/>
        <v>-128</v>
      </c>
      <c r="AF43" s="22">
        <f t="shared" si="12"/>
        <v>-100000</v>
      </c>
      <c r="AG43" s="22">
        <f t="shared" si="13"/>
        <v>-100000</v>
      </c>
      <c r="AH43" s="22">
        <f t="shared" si="14"/>
        <v>36</v>
      </c>
      <c r="AI43" s="22">
        <f t="shared" si="15"/>
        <v>-100000</v>
      </c>
      <c r="AJ43" s="22">
        <f t="shared" si="16"/>
        <v>-100000</v>
      </c>
      <c r="AK43" s="25">
        <f t="shared" si="9"/>
        <v>-100000</v>
      </c>
      <c r="AL43" s="19"/>
      <c r="AM43" s="19"/>
      <c r="AN43" s="19"/>
      <c r="AO43" s="19"/>
      <c r="AP43" s="19"/>
      <c r="AQ43" s="19"/>
      <c r="AR43" s="19"/>
    </row>
    <row r="44" spans="1:44" ht="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24">
        <f t="shared" si="17"/>
        <v>42</v>
      </c>
      <c r="AB44" s="22">
        <v>80</v>
      </c>
      <c r="AC44" s="22">
        <f t="shared" si="18"/>
        <v>83.33333333333333</v>
      </c>
      <c r="AD44" s="22">
        <f t="shared" si="10"/>
        <v>32</v>
      </c>
      <c r="AE44" s="22">
        <f t="shared" si="11"/>
        <v>-136</v>
      </c>
      <c r="AF44" s="22">
        <f t="shared" si="12"/>
        <v>-100000</v>
      </c>
      <c r="AG44" s="22">
        <f t="shared" si="13"/>
        <v>-100000</v>
      </c>
      <c r="AH44" s="22">
        <f t="shared" si="14"/>
        <v>32</v>
      </c>
      <c r="AI44" s="22">
        <f t="shared" si="15"/>
        <v>-100000</v>
      </c>
      <c r="AJ44" s="22">
        <f t="shared" si="16"/>
        <v>-100000</v>
      </c>
      <c r="AK44" s="25">
        <f t="shared" si="9"/>
        <v>-100000</v>
      </c>
      <c r="AL44" s="19"/>
      <c r="AM44" s="19"/>
      <c r="AN44" s="19"/>
      <c r="AO44" s="19"/>
      <c r="AP44" s="19"/>
      <c r="AQ44" s="19"/>
      <c r="AR44" s="19"/>
    </row>
    <row r="45" spans="1:44" ht="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24">
        <f t="shared" si="17"/>
        <v>43</v>
      </c>
      <c r="AB45" s="22">
        <v>80</v>
      </c>
      <c r="AC45" s="22">
        <f t="shared" si="18"/>
        <v>83.25581395348837</v>
      </c>
      <c r="AD45" s="22">
        <f t="shared" si="10"/>
        <v>28</v>
      </c>
      <c r="AE45" s="22">
        <f t="shared" si="11"/>
        <v>-144</v>
      </c>
      <c r="AF45" s="22">
        <f t="shared" si="12"/>
        <v>-100000</v>
      </c>
      <c r="AG45" s="22">
        <f t="shared" si="13"/>
        <v>-100000</v>
      </c>
      <c r="AH45" s="22">
        <f t="shared" si="14"/>
        <v>28</v>
      </c>
      <c r="AI45" s="22">
        <f t="shared" si="15"/>
        <v>-100000</v>
      </c>
      <c r="AJ45" s="22">
        <f t="shared" si="16"/>
        <v>-100000</v>
      </c>
      <c r="AK45" s="25">
        <f t="shared" si="9"/>
        <v>-100000</v>
      </c>
      <c r="AL45" s="19"/>
      <c r="AM45" s="19"/>
      <c r="AN45" s="19"/>
      <c r="AO45" s="19"/>
      <c r="AP45" s="19"/>
      <c r="AQ45" s="19"/>
      <c r="AR45" s="19"/>
    </row>
    <row r="46" spans="1:44" ht="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24">
        <f t="shared" si="17"/>
        <v>44</v>
      </c>
      <c r="AB46" s="22">
        <v>80</v>
      </c>
      <c r="AC46" s="22">
        <f t="shared" si="18"/>
        <v>83.18181818181819</v>
      </c>
      <c r="AD46" s="22">
        <f t="shared" si="10"/>
        <v>24</v>
      </c>
      <c r="AE46" s="22">
        <f t="shared" si="11"/>
        <v>-152</v>
      </c>
      <c r="AF46" s="22">
        <f t="shared" si="12"/>
        <v>-100000</v>
      </c>
      <c r="AG46" s="22">
        <f t="shared" si="13"/>
        <v>-100000</v>
      </c>
      <c r="AH46" s="22">
        <f t="shared" si="14"/>
        <v>24</v>
      </c>
      <c r="AI46" s="22">
        <f t="shared" si="15"/>
        <v>-100000</v>
      </c>
      <c r="AJ46" s="22">
        <f t="shared" si="16"/>
        <v>-100000</v>
      </c>
      <c r="AK46" s="25">
        <f t="shared" si="9"/>
        <v>-100000</v>
      </c>
      <c r="AL46" s="19"/>
      <c r="AM46" s="19"/>
      <c r="AN46" s="19"/>
      <c r="AO46" s="19"/>
      <c r="AP46" s="19"/>
      <c r="AQ46" s="19"/>
      <c r="AR46" s="19"/>
    </row>
    <row r="47" spans="1:44" ht="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24">
        <f t="shared" si="17"/>
        <v>45</v>
      </c>
      <c r="AB47" s="22">
        <v>80</v>
      </c>
      <c r="AC47" s="22">
        <f t="shared" si="18"/>
        <v>83.11111111111111</v>
      </c>
      <c r="AD47" s="22">
        <f t="shared" si="10"/>
        <v>20</v>
      </c>
      <c r="AE47" s="22">
        <f t="shared" si="11"/>
        <v>-160</v>
      </c>
      <c r="AF47" s="22">
        <f t="shared" si="12"/>
        <v>-100000</v>
      </c>
      <c r="AG47" s="22">
        <f t="shared" si="13"/>
        <v>-100000</v>
      </c>
      <c r="AH47" s="22">
        <f t="shared" si="14"/>
        <v>20</v>
      </c>
      <c r="AI47" s="22">
        <f t="shared" si="15"/>
        <v>-100000</v>
      </c>
      <c r="AJ47" s="22">
        <f t="shared" si="16"/>
        <v>-100000</v>
      </c>
      <c r="AK47" s="25">
        <f t="shared" si="9"/>
        <v>-100000</v>
      </c>
      <c r="AL47" s="19"/>
      <c r="AM47" s="19"/>
      <c r="AN47" s="19"/>
      <c r="AO47" s="19"/>
      <c r="AP47" s="19"/>
      <c r="AQ47" s="19"/>
      <c r="AR47" s="19"/>
    </row>
    <row r="48" spans="1:44" ht="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24">
        <f t="shared" si="17"/>
        <v>46</v>
      </c>
      <c r="AB48" s="22">
        <v>80</v>
      </c>
      <c r="AC48" s="22">
        <f t="shared" si="18"/>
        <v>83.04347826086956</v>
      </c>
      <c r="AD48" s="22">
        <f t="shared" si="10"/>
        <v>16</v>
      </c>
      <c r="AE48" s="22">
        <f t="shared" si="11"/>
        <v>-168</v>
      </c>
      <c r="AF48" s="22">
        <f t="shared" si="12"/>
        <v>-100000</v>
      </c>
      <c r="AG48" s="22">
        <f t="shared" si="13"/>
        <v>-100000</v>
      </c>
      <c r="AH48" s="22">
        <f t="shared" si="14"/>
        <v>16</v>
      </c>
      <c r="AI48" s="22">
        <f t="shared" si="15"/>
        <v>-100000</v>
      </c>
      <c r="AJ48" s="22">
        <f t="shared" si="16"/>
        <v>-100000</v>
      </c>
      <c r="AK48" s="25">
        <f t="shared" si="9"/>
        <v>-100000</v>
      </c>
      <c r="AL48" s="19"/>
      <c r="AM48" s="19"/>
      <c r="AN48" s="19"/>
      <c r="AO48" s="19"/>
      <c r="AP48" s="19"/>
      <c r="AQ48" s="19"/>
      <c r="AR48" s="19"/>
    </row>
    <row r="49" spans="1:44" ht="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24">
        <f t="shared" si="17"/>
        <v>47</v>
      </c>
      <c r="AB49" s="22">
        <v>80</v>
      </c>
      <c r="AC49" s="22">
        <f t="shared" si="18"/>
        <v>82.97872340425532</v>
      </c>
      <c r="AD49" s="22">
        <f t="shared" si="10"/>
        <v>12</v>
      </c>
      <c r="AE49" s="22">
        <f t="shared" si="11"/>
        <v>-176</v>
      </c>
      <c r="AF49" s="22">
        <f t="shared" si="12"/>
        <v>-100000</v>
      </c>
      <c r="AG49" s="22">
        <f t="shared" si="13"/>
        <v>-100000</v>
      </c>
      <c r="AH49" s="22">
        <f t="shared" si="14"/>
        <v>12</v>
      </c>
      <c r="AI49" s="22">
        <f t="shared" si="15"/>
        <v>-100000</v>
      </c>
      <c r="AJ49" s="22">
        <f t="shared" si="16"/>
        <v>-100000</v>
      </c>
      <c r="AK49" s="25">
        <f t="shared" si="9"/>
        <v>-100000</v>
      </c>
      <c r="AL49" s="19"/>
      <c r="AM49" s="19"/>
      <c r="AN49" s="19"/>
      <c r="AO49" s="19"/>
      <c r="AP49" s="19"/>
      <c r="AQ49" s="19"/>
      <c r="AR49" s="19"/>
    </row>
    <row r="50" spans="1:44" ht="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24">
        <f t="shared" si="17"/>
        <v>48</v>
      </c>
      <c r="AB50" s="22">
        <v>80</v>
      </c>
      <c r="AC50" s="22">
        <f t="shared" si="18"/>
        <v>82.91666666666667</v>
      </c>
      <c r="AD50" s="22">
        <f t="shared" si="10"/>
        <v>8</v>
      </c>
      <c r="AE50" s="22">
        <f t="shared" si="11"/>
        <v>-184</v>
      </c>
      <c r="AF50" s="22">
        <f t="shared" si="12"/>
        <v>-100000</v>
      </c>
      <c r="AG50" s="22">
        <f t="shared" si="13"/>
        <v>-100000</v>
      </c>
      <c r="AH50" s="22">
        <f t="shared" si="14"/>
        <v>8</v>
      </c>
      <c r="AI50" s="22">
        <f t="shared" si="15"/>
        <v>-100000</v>
      </c>
      <c r="AJ50" s="22">
        <f t="shared" si="16"/>
        <v>-100000</v>
      </c>
      <c r="AK50" s="25">
        <f t="shared" si="9"/>
        <v>-100000</v>
      </c>
      <c r="AL50" s="19"/>
      <c r="AM50" s="19"/>
      <c r="AN50" s="19"/>
      <c r="AO50" s="19"/>
      <c r="AP50" s="19"/>
      <c r="AQ50" s="19"/>
      <c r="AR50" s="19"/>
    </row>
    <row r="51" spans="1:44" ht="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24">
        <f t="shared" si="17"/>
        <v>49</v>
      </c>
      <c r="AB51" s="22">
        <v>80</v>
      </c>
      <c r="AC51" s="22">
        <f t="shared" si="18"/>
        <v>82.85714285714286</v>
      </c>
      <c r="AD51" s="22">
        <f t="shared" si="10"/>
        <v>4</v>
      </c>
      <c r="AE51" s="22">
        <f t="shared" si="11"/>
        <v>-192</v>
      </c>
      <c r="AF51" s="22">
        <f t="shared" si="12"/>
        <v>-100000</v>
      </c>
      <c r="AG51" s="22">
        <f t="shared" si="13"/>
        <v>-100000</v>
      </c>
      <c r="AH51" s="22">
        <f t="shared" si="14"/>
        <v>4</v>
      </c>
      <c r="AI51" s="22">
        <f t="shared" si="15"/>
        <v>-100000</v>
      </c>
      <c r="AJ51" s="22">
        <f t="shared" si="16"/>
        <v>-100000</v>
      </c>
      <c r="AK51" s="25">
        <f t="shared" si="9"/>
        <v>-100000</v>
      </c>
      <c r="AL51" s="19"/>
      <c r="AM51" s="19"/>
      <c r="AN51" s="19"/>
      <c r="AO51" s="19"/>
      <c r="AP51" s="19"/>
      <c r="AQ51" s="19"/>
      <c r="AR51" s="19"/>
    </row>
    <row r="52" spans="1:44" ht="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24">
        <f t="shared" si="17"/>
        <v>50</v>
      </c>
      <c r="AB52" s="22">
        <v>80</v>
      </c>
      <c r="AC52" s="22">
        <f t="shared" si="18"/>
        <v>82.8</v>
      </c>
      <c r="AD52" s="22">
        <f t="shared" si="10"/>
        <v>0</v>
      </c>
      <c r="AE52" s="22">
        <f t="shared" si="11"/>
        <v>-200</v>
      </c>
      <c r="AF52" s="22">
        <f t="shared" si="12"/>
        <v>-100000</v>
      </c>
      <c r="AG52" s="22">
        <f t="shared" si="13"/>
        <v>-100000</v>
      </c>
      <c r="AH52" s="22">
        <f t="shared" si="14"/>
        <v>0</v>
      </c>
      <c r="AI52" s="22">
        <f t="shared" si="15"/>
        <v>-100000</v>
      </c>
      <c r="AJ52" s="22">
        <f t="shared" si="16"/>
        <v>-100000</v>
      </c>
      <c r="AK52" s="25">
        <f t="shared" si="9"/>
        <v>-100000</v>
      </c>
      <c r="AL52" s="19"/>
      <c r="AM52" s="19"/>
      <c r="AN52" s="19"/>
      <c r="AO52" s="19"/>
      <c r="AP52" s="19"/>
      <c r="AQ52" s="19"/>
      <c r="AR52" s="19"/>
    </row>
    <row r="53" spans="1:44" ht="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1:44" ht="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1:44" ht="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1:44" ht="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1:44" ht="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1:44"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1:44"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1:44"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1:44"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1:44"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1:44"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1:44"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1:44"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row>
    <row r="68" spans="1:44"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row>
    <row r="69" spans="1:44"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row>
    <row r="70" spans="1:44"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row>
    <row r="71" spans="1:44"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row>
    <row r="72" spans="1:44"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row>
    <row r="73" spans="1:44"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row>
    <row r="74" spans="1:44"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row r="75" spans="1:44"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row>
    <row r="76" spans="1:44"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row>
    <row r="77" spans="1:44" ht="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row>
    <row r="78" spans="1:44" ht="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row>
    <row r="79" spans="1:44" ht="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row>
    <row r="80" spans="1:44" ht="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row>
    <row r="81" spans="1:44" ht="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1:44" ht="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row>
    <row r="83" spans="1:44" ht="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row>
    <row r="84" spans="1:44" ht="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row>
    <row r="85" spans="1:44" ht="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row>
    <row r="86" spans="1:44" ht="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row>
    <row r="87" spans="1:44" ht="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row>
    <row r="88" spans="1:44" ht="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row>
    <row r="89" spans="1:44" ht="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row>
    <row r="90" spans="1:44" ht="1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row>
    <row r="91" spans="1:44" ht="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row>
    <row r="92" spans="1:44" ht="1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row>
    <row r="93" spans="1:44" ht="1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row>
    <row r="94" spans="1:44" ht="1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row>
    <row r="95" spans="1:44" ht="1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row>
    <row r="96" spans="1:44" ht="1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row>
    <row r="97" spans="1:44" ht="1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row>
    <row r="98" spans="1:44" ht="1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row>
    <row r="99" spans="1:44" ht="1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row>
    <row r="100" spans="1:44" ht="1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row>
  </sheetData>
  <mergeCells count="9">
    <mergeCell ref="A20:C20"/>
    <mergeCell ref="A16:B16"/>
    <mergeCell ref="A17:B17"/>
    <mergeCell ref="A18:B18"/>
    <mergeCell ref="A19:B19"/>
    <mergeCell ref="A8:E8"/>
    <mergeCell ref="A9:E9"/>
    <mergeCell ref="A14:B14"/>
    <mergeCell ref="A15:B15"/>
  </mergeCells>
  <printOptions/>
  <pageMargins left="0.75" right="0.75" top="1" bottom="1" header="0.5" footer="0.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Sheet11"/>
  <dimension ref="A1:AA50"/>
  <sheetViews>
    <sheetView workbookViewId="0" topLeftCell="A1">
      <selection activeCell="A1" sqref="A1"/>
    </sheetView>
  </sheetViews>
  <sheetFormatPr defaultColWidth="8.8515625" defaultRowHeight="15"/>
  <cols>
    <col min="1" max="16384" width="8.8515625" style="3" customWidth="1"/>
  </cols>
  <sheetData>
    <row r="1" spans="1:27" ht="15">
      <c r="A1" s="2"/>
      <c r="B1" s="2"/>
      <c r="C1" s="2"/>
      <c r="D1" s="2"/>
      <c r="E1" s="2"/>
      <c r="F1" s="2"/>
      <c r="G1" s="2"/>
      <c r="H1" s="2"/>
      <c r="I1" s="2"/>
      <c r="J1" s="2"/>
      <c r="K1" s="2"/>
      <c r="L1" s="2"/>
      <c r="M1" s="2"/>
      <c r="N1" s="2"/>
      <c r="O1" s="2"/>
      <c r="P1" s="2"/>
      <c r="Q1" s="2"/>
      <c r="R1" s="2"/>
      <c r="S1" s="2"/>
      <c r="T1" s="2"/>
      <c r="U1" s="2"/>
      <c r="V1" s="2"/>
      <c r="W1" s="2"/>
      <c r="X1" s="2"/>
      <c r="Y1" s="2"/>
      <c r="Z1" s="2"/>
      <c r="AA1" s="2"/>
    </row>
    <row r="2" spans="1:27" ht="15">
      <c r="A2" s="2"/>
      <c r="B2" s="2"/>
      <c r="C2" s="2"/>
      <c r="D2" s="2"/>
      <c r="E2" s="2"/>
      <c r="F2" s="2"/>
      <c r="G2" s="2"/>
      <c r="H2" s="2"/>
      <c r="I2" s="2"/>
      <c r="J2" s="2"/>
      <c r="K2" s="2"/>
      <c r="L2" s="2"/>
      <c r="M2" s="2"/>
      <c r="N2" s="2"/>
      <c r="O2" s="2"/>
      <c r="P2" s="2"/>
      <c r="Q2" s="2"/>
      <c r="R2" s="2"/>
      <c r="S2" s="2"/>
      <c r="T2" s="2"/>
      <c r="U2" s="2"/>
      <c r="V2" s="2"/>
      <c r="W2" s="2"/>
      <c r="X2" s="2"/>
      <c r="Y2" s="2"/>
      <c r="Z2" s="2"/>
      <c r="AA2" s="2"/>
    </row>
    <row r="3" spans="1:27" ht="15">
      <c r="A3" s="2"/>
      <c r="B3" s="2"/>
      <c r="C3" s="2"/>
      <c r="D3" s="2"/>
      <c r="E3" s="2"/>
      <c r="F3" s="2"/>
      <c r="G3" s="2"/>
      <c r="H3" s="2"/>
      <c r="I3" s="2"/>
      <c r="J3" s="2"/>
      <c r="K3" s="2"/>
      <c r="L3" s="2"/>
      <c r="M3" s="2"/>
      <c r="N3" s="2"/>
      <c r="O3" s="2"/>
      <c r="P3" s="2"/>
      <c r="Q3" s="2"/>
      <c r="R3" s="2"/>
      <c r="S3" s="2"/>
      <c r="T3" s="2"/>
      <c r="U3" s="2"/>
      <c r="V3" s="2"/>
      <c r="W3" s="2"/>
      <c r="X3" s="2"/>
      <c r="Y3" s="2"/>
      <c r="Z3" s="2"/>
      <c r="AA3" s="2"/>
    </row>
    <row r="4" spans="1:27" ht="15">
      <c r="A4" s="2"/>
      <c r="B4" s="2"/>
      <c r="C4" s="2"/>
      <c r="D4" s="2"/>
      <c r="E4" s="2"/>
      <c r="F4" s="2"/>
      <c r="G4" s="2"/>
      <c r="H4" s="2"/>
      <c r="I4" s="2"/>
      <c r="J4" s="2"/>
      <c r="K4" s="2"/>
      <c r="L4" s="2"/>
      <c r="M4" s="2"/>
      <c r="N4" s="2"/>
      <c r="O4" s="2"/>
      <c r="P4" s="2"/>
      <c r="Q4" s="2"/>
      <c r="R4" s="2"/>
      <c r="S4" s="2"/>
      <c r="T4" s="2"/>
      <c r="U4" s="2"/>
      <c r="V4" s="2"/>
      <c r="W4" s="2"/>
      <c r="X4" s="2"/>
      <c r="Y4" s="2"/>
      <c r="Z4" s="2"/>
      <c r="AA4" s="2"/>
    </row>
    <row r="5" spans="1:27" ht="15">
      <c r="A5" s="2"/>
      <c r="B5" s="2"/>
      <c r="C5" s="2"/>
      <c r="D5" s="2"/>
      <c r="E5" s="2"/>
      <c r="F5" s="2"/>
      <c r="G5" s="2"/>
      <c r="H5" s="2"/>
      <c r="I5" s="2"/>
      <c r="J5" s="2"/>
      <c r="K5" s="2"/>
      <c r="L5" s="2"/>
      <c r="M5" s="2"/>
      <c r="N5" s="2"/>
      <c r="O5" s="2"/>
      <c r="P5" s="2"/>
      <c r="Q5" s="2"/>
      <c r="R5" s="2"/>
      <c r="S5" s="2"/>
      <c r="T5" s="2"/>
      <c r="U5" s="2"/>
      <c r="V5" s="2"/>
      <c r="W5" s="2"/>
      <c r="X5" s="2"/>
      <c r="Y5" s="2"/>
      <c r="Z5" s="2"/>
      <c r="AA5" s="2"/>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7" ht="15">
      <c r="A7" s="2"/>
      <c r="B7" s="2"/>
      <c r="C7" s="2"/>
      <c r="D7" s="2"/>
      <c r="E7" s="2"/>
      <c r="F7" s="2"/>
      <c r="G7" s="2"/>
      <c r="H7" s="2"/>
      <c r="I7" s="2"/>
      <c r="J7" s="2"/>
      <c r="K7" s="2"/>
      <c r="L7" s="2"/>
      <c r="M7" s="2"/>
      <c r="N7" s="2"/>
      <c r="O7" s="2"/>
      <c r="P7" s="2"/>
      <c r="Q7" s="2"/>
      <c r="R7" s="2"/>
      <c r="S7" s="2"/>
      <c r="T7" s="2"/>
      <c r="U7" s="2"/>
      <c r="V7" s="2"/>
      <c r="W7" s="2"/>
      <c r="X7" s="2"/>
      <c r="Y7" s="2"/>
      <c r="Z7" s="2"/>
      <c r="AA7" s="2"/>
    </row>
    <row r="8" spans="1:27" ht="15">
      <c r="A8" s="2"/>
      <c r="B8" s="2"/>
      <c r="C8" s="2"/>
      <c r="D8" s="2"/>
      <c r="E8" s="2"/>
      <c r="F8" s="2"/>
      <c r="G8" s="2"/>
      <c r="H8" s="2"/>
      <c r="I8" s="2"/>
      <c r="J8" s="2"/>
      <c r="K8" s="2"/>
      <c r="L8" s="2"/>
      <c r="M8" s="2"/>
      <c r="N8" s="2"/>
      <c r="O8" s="2"/>
      <c r="P8" s="2"/>
      <c r="Q8" s="2"/>
      <c r="R8" s="2"/>
      <c r="S8" s="2"/>
      <c r="T8" s="2"/>
      <c r="U8" s="2"/>
      <c r="V8" s="2"/>
      <c r="W8" s="2"/>
      <c r="X8" s="2"/>
      <c r="Y8" s="2"/>
      <c r="Z8" s="2"/>
      <c r="AA8" s="2"/>
    </row>
    <row r="9" spans="1:27" ht="15">
      <c r="A9" s="2"/>
      <c r="B9" s="2"/>
      <c r="C9" s="2"/>
      <c r="D9" s="2"/>
      <c r="E9" s="2"/>
      <c r="F9" s="2"/>
      <c r="G9" s="2"/>
      <c r="H9" s="2"/>
      <c r="I9" s="2"/>
      <c r="J9" s="2"/>
      <c r="K9" s="2"/>
      <c r="L9" s="2"/>
      <c r="M9" s="2"/>
      <c r="N9" s="2"/>
      <c r="O9" s="2"/>
      <c r="P9" s="2"/>
      <c r="Q9" s="2"/>
      <c r="R9" s="2"/>
      <c r="S9" s="2"/>
      <c r="T9" s="2"/>
      <c r="U9" s="2"/>
      <c r="V9" s="2"/>
      <c r="W9" s="2"/>
      <c r="X9" s="2"/>
      <c r="Y9" s="2"/>
      <c r="Z9" s="2"/>
      <c r="AA9" s="2"/>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
      <c r="A50" s="2"/>
      <c r="B50" s="2"/>
      <c r="C50" s="2"/>
      <c r="D50" s="2"/>
      <c r="E50" s="2"/>
      <c r="F50" s="2"/>
      <c r="G50" s="2"/>
      <c r="H50" s="2"/>
      <c r="I50" s="2"/>
      <c r="J50" s="2"/>
      <c r="K50" s="2"/>
      <c r="L50" s="2"/>
      <c r="M50" s="2"/>
      <c r="N50" s="2"/>
      <c r="O50" s="2"/>
      <c r="P50" s="2"/>
      <c r="Q50" s="2"/>
      <c r="R50" s="2"/>
      <c r="S50" s="2"/>
      <c r="T50" s="2"/>
      <c r="U50" s="2"/>
      <c r="V50" s="2"/>
      <c r="W50" s="2"/>
      <c r="X50" s="2"/>
      <c r="Y50" s="2"/>
      <c r="Z50" s="2"/>
      <c r="AA50" s="2"/>
    </row>
  </sheetData>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11"/>
  <dimension ref="A1:AA50"/>
  <sheetViews>
    <sheetView workbookViewId="0" topLeftCell="A1">
      <selection activeCell="A1" sqref="A1"/>
    </sheetView>
  </sheetViews>
  <sheetFormatPr defaultColWidth="8.8515625" defaultRowHeight="15"/>
  <cols>
    <col min="1" max="16384" width="8.8515625" style="3" customWidth="1"/>
  </cols>
  <sheetData>
    <row r="1" spans="1:27" ht="15">
      <c r="A1" s="2"/>
      <c r="B1" s="2"/>
      <c r="C1" s="2"/>
      <c r="D1" s="2"/>
      <c r="E1" s="2"/>
      <c r="F1" s="2"/>
      <c r="G1" s="2"/>
      <c r="H1" s="2"/>
      <c r="I1" s="2"/>
      <c r="J1" s="2"/>
      <c r="K1" s="2"/>
      <c r="L1" s="2"/>
      <c r="M1" s="2"/>
      <c r="N1" s="2"/>
      <c r="O1" s="2"/>
      <c r="P1" s="2"/>
      <c r="Q1" s="2"/>
      <c r="R1" s="2"/>
      <c r="S1" s="2"/>
      <c r="T1" s="2"/>
      <c r="U1" s="2"/>
      <c r="V1" s="2"/>
      <c r="W1" s="2"/>
      <c r="X1" s="2"/>
      <c r="Y1" s="2"/>
      <c r="Z1" s="2"/>
      <c r="AA1" s="2"/>
    </row>
    <row r="2" spans="1:27" ht="15">
      <c r="A2" s="2"/>
      <c r="B2" s="2"/>
      <c r="C2" s="2"/>
      <c r="D2" s="2"/>
      <c r="E2" s="2"/>
      <c r="F2" s="2"/>
      <c r="G2" s="2"/>
      <c r="H2" s="2"/>
      <c r="I2" s="2"/>
      <c r="J2" s="2"/>
      <c r="K2" s="2"/>
      <c r="L2" s="2"/>
      <c r="M2" s="2"/>
      <c r="N2" s="2"/>
      <c r="O2" s="2"/>
      <c r="P2" s="2"/>
      <c r="Q2" s="2"/>
      <c r="R2" s="2"/>
      <c r="S2" s="2"/>
      <c r="T2" s="2"/>
      <c r="U2" s="2"/>
      <c r="V2" s="2"/>
      <c r="W2" s="2"/>
      <c r="X2" s="2"/>
      <c r="Y2" s="2"/>
      <c r="Z2" s="2"/>
      <c r="AA2" s="2"/>
    </row>
    <row r="3" spans="1:27" ht="15">
      <c r="A3" s="2"/>
      <c r="B3" s="2"/>
      <c r="C3" s="2"/>
      <c r="D3" s="2"/>
      <c r="E3" s="2"/>
      <c r="F3" s="2"/>
      <c r="G3" s="2"/>
      <c r="H3" s="2"/>
      <c r="I3" s="2"/>
      <c r="J3" s="2"/>
      <c r="K3" s="2"/>
      <c r="L3" s="2"/>
      <c r="M3" s="2"/>
      <c r="N3" s="2"/>
      <c r="O3" s="2"/>
      <c r="P3" s="2"/>
      <c r="Q3" s="2"/>
      <c r="R3" s="2"/>
      <c r="S3" s="2"/>
      <c r="T3" s="2"/>
      <c r="U3" s="2"/>
      <c r="V3" s="2"/>
      <c r="W3" s="2"/>
      <c r="X3" s="2"/>
      <c r="Y3" s="2"/>
      <c r="Z3" s="2"/>
      <c r="AA3" s="2"/>
    </row>
    <row r="4" spans="1:27" ht="15">
      <c r="A4" s="2"/>
      <c r="B4" s="2"/>
      <c r="C4" s="2"/>
      <c r="D4" s="2"/>
      <c r="E4" s="2"/>
      <c r="F4" s="2"/>
      <c r="G4" s="2"/>
      <c r="H4" s="2"/>
      <c r="I4" s="2"/>
      <c r="J4" s="2"/>
      <c r="K4" s="2"/>
      <c r="L4" s="2"/>
      <c r="M4" s="2"/>
      <c r="N4" s="2"/>
      <c r="O4" s="2"/>
      <c r="P4" s="2"/>
      <c r="Q4" s="2"/>
      <c r="R4" s="2"/>
      <c r="S4" s="2"/>
      <c r="T4" s="2"/>
      <c r="U4" s="2"/>
      <c r="V4" s="2"/>
      <c r="W4" s="2"/>
      <c r="X4" s="2"/>
      <c r="Y4" s="2"/>
      <c r="Z4" s="2"/>
      <c r="AA4" s="2"/>
    </row>
    <row r="5" spans="1:27" ht="15">
      <c r="A5" s="2"/>
      <c r="B5" s="2"/>
      <c r="C5" s="2"/>
      <c r="D5" s="2"/>
      <c r="E5" s="2"/>
      <c r="F5" s="2"/>
      <c r="G5" s="2"/>
      <c r="H5" s="2"/>
      <c r="I5" s="2"/>
      <c r="J5" s="2"/>
      <c r="K5" s="2"/>
      <c r="L5" s="2"/>
      <c r="M5" s="2"/>
      <c r="N5" s="2"/>
      <c r="O5" s="2"/>
      <c r="P5" s="2"/>
      <c r="Q5" s="2"/>
      <c r="R5" s="2"/>
      <c r="S5" s="2"/>
      <c r="T5" s="2"/>
      <c r="U5" s="2"/>
      <c r="V5" s="2"/>
      <c r="W5" s="2"/>
      <c r="X5" s="2"/>
      <c r="Y5" s="2"/>
      <c r="Z5" s="2"/>
      <c r="AA5" s="2"/>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7" ht="15">
      <c r="A7" s="2"/>
      <c r="B7" s="2"/>
      <c r="C7" s="2"/>
      <c r="D7" s="2"/>
      <c r="E7" s="2"/>
      <c r="F7" s="2"/>
      <c r="G7" s="2"/>
      <c r="H7" s="2"/>
      <c r="I7" s="2"/>
      <c r="J7" s="2"/>
      <c r="K7" s="2"/>
      <c r="L7" s="2"/>
      <c r="M7" s="2"/>
      <c r="N7" s="2"/>
      <c r="O7" s="2"/>
      <c r="P7" s="2"/>
      <c r="Q7" s="2"/>
      <c r="R7" s="2"/>
      <c r="S7" s="2"/>
      <c r="T7" s="2"/>
      <c r="U7" s="2"/>
      <c r="V7" s="2"/>
      <c r="W7" s="2"/>
      <c r="X7" s="2"/>
      <c r="Y7" s="2"/>
      <c r="Z7" s="2"/>
      <c r="AA7" s="2"/>
    </row>
    <row r="8" spans="1:27" ht="15">
      <c r="A8" s="2"/>
      <c r="B8" s="2"/>
      <c r="C8" s="2"/>
      <c r="D8" s="2"/>
      <c r="E8" s="2"/>
      <c r="F8" s="2"/>
      <c r="G8" s="2"/>
      <c r="H8" s="2"/>
      <c r="I8" s="2"/>
      <c r="J8" s="2"/>
      <c r="K8" s="2"/>
      <c r="L8" s="2"/>
      <c r="M8" s="2"/>
      <c r="N8" s="2"/>
      <c r="O8" s="2"/>
      <c r="P8" s="2"/>
      <c r="Q8" s="2"/>
      <c r="R8" s="2"/>
      <c r="S8" s="2"/>
      <c r="T8" s="2"/>
      <c r="U8" s="2"/>
      <c r="V8" s="2"/>
      <c r="W8" s="2"/>
      <c r="X8" s="2"/>
      <c r="Y8" s="2"/>
      <c r="Z8" s="2"/>
      <c r="AA8" s="2"/>
    </row>
    <row r="9" spans="1:27" ht="15">
      <c r="A9" s="2"/>
      <c r="B9" s="2"/>
      <c r="C9" s="2"/>
      <c r="D9" s="2"/>
      <c r="E9" s="2"/>
      <c r="F9" s="2"/>
      <c r="G9" s="2"/>
      <c r="H9" s="2"/>
      <c r="I9" s="2"/>
      <c r="J9" s="2"/>
      <c r="K9" s="2"/>
      <c r="L9" s="2"/>
      <c r="M9" s="2"/>
      <c r="N9" s="2"/>
      <c r="O9" s="2"/>
      <c r="P9" s="2"/>
      <c r="Q9" s="2"/>
      <c r="R9" s="2"/>
      <c r="S9" s="2"/>
      <c r="T9" s="2"/>
      <c r="U9" s="2"/>
      <c r="V9" s="2"/>
      <c r="W9" s="2"/>
      <c r="X9" s="2"/>
      <c r="Y9" s="2"/>
      <c r="Z9" s="2"/>
      <c r="AA9" s="2"/>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
      <c r="A50" s="2"/>
      <c r="B50" s="2"/>
      <c r="C50" s="2"/>
      <c r="D50" s="2"/>
      <c r="E50" s="2"/>
      <c r="F50" s="2"/>
      <c r="G50" s="2"/>
      <c r="H50" s="2"/>
      <c r="I50" s="2"/>
      <c r="J50" s="2"/>
      <c r="K50" s="2"/>
      <c r="L50" s="2"/>
      <c r="M50" s="2"/>
      <c r="N50" s="2"/>
      <c r="O50" s="2"/>
      <c r="P50" s="2"/>
      <c r="Q50" s="2"/>
      <c r="R50" s="2"/>
      <c r="S50" s="2"/>
      <c r="T50" s="2"/>
      <c r="U50" s="2"/>
      <c r="V50" s="2"/>
      <c r="W50" s="2"/>
      <c r="X50" s="2"/>
      <c r="Y50" s="2"/>
      <c r="Z50" s="2"/>
      <c r="AA50" s="2"/>
    </row>
  </sheetData>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AU100"/>
  <sheetViews>
    <sheetView workbookViewId="0" topLeftCell="A1">
      <selection activeCell="E28" sqref="E28"/>
    </sheetView>
  </sheetViews>
  <sheetFormatPr defaultColWidth="9.140625" defaultRowHeight="15"/>
  <sheetData>
    <row r="1" spans="1:47" ht="13.5" customHeight="1">
      <c r="A1" s="50"/>
      <c r="B1" s="50"/>
      <c r="C1" s="50"/>
      <c r="D1" s="50"/>
      <c r="E1" s="50"/>
      <c r="F1" s="49"/>
      <c r="G1" s="49"/>
      <c r="H1" s="49"/>
      <c r="I1" s="49"/>
      <c r="J1" s="49"/>
      <c r="K1" s="49"/>
      <c r="L1" s="49"/>
      <c r="M1" s="49"/>
      <c r="N1" s="49"/>
      <c r="O1" s="49"/>
      <c r="P1" s="49"/>
      <c r="Q1" s="49"/>
      <c r="R1" s="49"/>
      <c r="S1" s="49"/>
      <c r="T1" s="49"/>
      <c r="U1" s="49"/>
      <c r="V1" s="99" t="s">
        <v>7</v>
      </c>
      <c r="W1" s="99"/>
      <c r="X1" s="99"/>
      <c r="Y1" s="99"/>
      <c r="Z1" s="107"/>
      <c r="AA1" s="107"/>
      <c r="AB1" s="55" t="s">
        <v>110</v>
      </c>
      <c r="AC1" s="56" t="s">
        <v>0</v>
      </c>
      <c r="AD1" s="56" t="s">
        <v>1</v>
      </c>
      <c r="AE1" s="56" t="s">
        <v>2</v>
      </c>
      <c r="AF1" s="56" t="s">
        <v>37</v>
      </c>
      <c r="AG1" s="56" t="s">
        <v>38</v>
      </c>
      <c r="AH1" s="57" t="s">
        <v>4</v>
      </c>
      <c r="AI1" s="108" t="s">
        <v>70</v>
      </c>
      <c r="AJ1" s="107"/>
      <c r="AK1" s="107"/>
      <c r="AL1" s="107"/>
      <c r="AM1" s="107"/>
      <c r="AN1" s="107"/>
      <c r="AO1" s="107" t="s">
        <v>30</v>
      </c>
      <c r="AP1" s="107"/>
      <c r="AQ1" s="107"/>
      <c r="AR1" s="107"/>
      <c r="AS1" s="5"/>
      <c r="AT1" s="5"/>
      <c r="AU1" s="4"/>
    </row>
    <row r="2" spans="1:47" ht="13.5" customHeight="1">
      <c r="A2" s="50"/>
      <c r="B2" s="50"/>
      <c r="C2" s="50"/>
      <c r="D2" s="50"/>
      <c r="E2" s="50"/>
      <c r="F2" s="49"/>
      <c r="G2" s="49"/>
      <c r="H2" s="49"/>
      <c r="I2" s="49"/>
      <c r="J2" s="49"/>
      <c r="K2" s="49"/>
      <c r="L2" s="49"/>
      <c r="M2" s="49"/>
      <c r="N2" s="49"/>
      <c r="O2" s="49"/>
      <c r="P2" s="49"/>
      <c r="Q2" s="49"/>
      <c r="R2" s="49"/>
      <c r="S2" s="49"/>
      <c r="T2" s="49"/>
      <c r="U2" s="49"/>
      <c r="V2" s="100" t="s">
        <v>8</v>
      </c>
      <c r="W2" s="100"/>
      <c r="X2" s="100"/>
      <c r="Y2" s="100"/>
      <c r="Z2" s="107"/>
      <c r="AA2" s="107"/>
      <c r="AB2" s="52">
        <f>AN3</f>
        <v>0</v>
      </c>
      <c r="AC2" s="53"/>
      <c r="AD2" s="53">
        <f>3*$AN$6-4*$AN$6*(AB2/$AN$5)+2*$AN$6*(AB2/$AN$5)^2</f>
        <v>30</v>
      </c>
      <c r="AE2" s="53">
        <f aca="true" t="shared" si="0" ref="AE2:AE33">3*AN$6-8*AN$6*(AB2/AN$5)+6*AN$6*(AB2/AN$5)^2</f>
        <v>30</v>
      </c>
      <c r="AF2" s="53">
        <f>200-4*AB2</f>
        <v>200</v>
      </c>
      <c r="AG2" s="53">
        <f>200-8*AB2</f>
        <v>200</v>
      </c>
      <c r="AH2" s="54">
        <f aca="true" t="shared" si="1" ref="AH2:AH33">IF(AB2&lt;=ROUND(AN$12,0),AN$15,-100000)</f>
        <v>27.308199707903604</v>
      </c>
      <c r="AI2" s="108"/>
      <c r="AJ2" s="107"/>
      <c r="AK2" s="107" t="s">
        <v>25</v>
      </c>
      <c r="AL2" s="107"/>
      <c r="AM2" s="107"/>
      <c r="AN2" s="107"/>
      <c r="AO2" s="107" t="s">
        <v>31</v>
      </c>
      <c r="AP2" s="107"/>
      <c r="AQ2" s="107"/>
      <c r="AR2" s="107"/>
      <c r="AS2" s="5"/>
      <c r="AT2" s="5"/>
      <c r="AU2" s="4"/>
    </row>
    <row r="3" spans="1:47" ht="13.5" customHeight="1">
      <c r="A3" s="50"/>
      <c r="B3" s="50"/>
      <c r="C3" s="50"/>
      <c r="D3" s="50"/>
      <c r="E3" s="50"/>
      <c r="F3" s="49"/>
      <c r="G3" s="49"/>
      <c r="H3" s="49"/>
      <c r="I3" s="49"/>
      <c r="J3" s="49"/>
      <c r="K3" s="49"/>
      <c r="L3" s="49"/>
      <c r="M3" s="49"/>
      <c r="N3" s="49"/>
      <c r="O3" s="49"/>
      <c r="P3" s="49"/>
      <c r="Q3" s="49"/>
      <c r="R3" s="49"/>
      <c r="S3" s="49"/>
      <c r="T3" s="49"/>
      <c r="U3" s="49"/>
      <c r="V3" s="100" t="s">
        <v>9</v>
      </c>
      <c r="W3" s="100"/>
      <c r="X3" s="100"/>
      <c r="Y3" s="100"/>
      <c r="Z3" s="107"/>
      <c r="AA3" s="107"/>
      <c r="AB3" s="52">
        <f aca="true" t="shared" si="2" ref="AB3:AB34">AB2+(AN$4-AN$3)/50</f>
        <v>1</v>
      </c>
      <c r="AC3" s="53">
        <f aca="true" t="shared" si="3" ref="AC3:AC34">AD3+$AN$11/AB3</f>
        <v>553.8734693877551</v>
      </c>
      <c r="AD3" s="53">
        <f aca="true" t="shared" si="4" ref="AD3:AD34">3*AN$6-4*AN$6*(AB3/AN$5)+2*AN$6*(AB3/AN$5)^2</f>
        <v>28.8734693877551</v>
      </c>
      <c r="AE3" s="53">
        <f t="shared" si="0"/>
        <v>27.76326530612245</v>
      </c>
      <c r="AF3" s="53">
        <f aca="true" t="shared" si="5" ref="AF3:AF52">200-4*AB3</f>
        <v>196</v>
      </c>
      <c r="AG3" s="53">
        <f aca="true" t="shared" si="6" ref="AG3:AG52">200-8*AB3</f>
        <v>192</v>
      </c>
      <c r="AH3" s="54">
        <f t="shared" si="1"/>
        <v>27.308199707903604</v>
      </c>
      <c r="AI3" s="108">
        <f>(AF3-AC3)*AB3</f>
        <v>-357.8734693877551</v>
      </c>
      <c r="AJ3" s="107"/>
      <c r="AK3" s="107" t="s">
        <v>20</v>
      </c>
      <c r="AL3" s="107"/>
      <c r="AM3" s="107"/>
      <c r="AN3" s="107">
        <v>0</v>
      </c>
      <c r="AO3" s="107" t="s">
        <v>26</v>
      </c>
      <c r="AP3" s="107"/>
      <c r="AQ3" s="107"/>
      <c r="AR3" s="107"/>
      <c r="AS3" s="5"/>
      <c r="AT3" s="5"/>
      <c r="AU3" s="4"/>
    </row>
    <row r="4" spans="1:47" ht="13.5" customHeight="1">
      <c r="A4" s="50"/>
      <c r="B4" s="50"/>
      <c r="C4" s="50"/>
      <c r="D4" s="50"/>
      <c r="E4" s="50"/>
      <c r="F4" s="49"/>
      <c r="G4" s="49"/>
      <c r="H4" s="49"/>
      <c r="I4" s="49"/>
      <c r="J4" s="49"/>
      <c r="K4" s="49"/>
      <c r="L4" s="49"/>
      <c r="M4" s="49"/>
      <c r="N4" s="49"/>
      <c r="O4" s="49"/>
      <c r="P4" s="49"/>
      <c r="Q4" s="49"/>
      <c r="R4" s="49"/>
      <c r="S4" s="49"/>
      <c r="T4" s="49"/>
      <c r="U4" s="49"/>
      <c r="V4" s="100" t="s">
        <v>10</v>
      </c>
      <c r="W4" s="100"/>
      <c r="X4" s="100"/>
      <c r="Y4" s="100"/>
      <c r="Z4" s="107"/>
      <c r="AA4" s="107"/>
      <c r="AB4" s="52">
        <f t="shared" si="2"/>
        <v>2</v>
      </c>
      <c r="AC4" s="53">
        <f t="shared" si="3"/>
        <v>290.2795918367347</v>
      </c>
      <c r="AD4" s="53">
        <f t="shared" si="4"/>
        <v>27.779591836734696</v>
      </c>
      <c r="AE4" s="53">
        <f t="shared" si="0"/>
        <v>25.624489795918368</v>
      </c>
      <c r="AF4" s="53">
        <f t="shared" si="5"/>
        <v>192</v>
      </c>
      <c r="AG4" s="53">
        <f t="shared" si="6"/>
        <v>184</v>
      </c>
      <c r="AH4" s="54">
        <f t="shared" si="1"/>
        <v>27.308199707903604</v>
      </c>
      <c r="AI4" s="108">
        <f aca="true" t="shared" si="7" ref="AI4:AI52">(AF4-AC4)*AB4</f>
        <v>-196.55918367346942</v>
      </c>
      <c r="AJ4" s="107"/>
      <c r="AK4" s="107" t="s">
        <v>21</v>
      </c>
      <c r="AL4" s="107"/>
      <c r="AM4" s="107"/>
      <c r="AN4" s="107">
        <v>50</v>
      </c>
      <c r="AO4" s="107" t="s">
        <v>27</v>
      </c>
      <c r="AP4" s="107"/>
      <c r="AQ4" s="107"/>
      <c r="AR4" s="107"/>
      <c r="AS4" s="5"/>
      <c r="AT4" s="5"/>
      <c r="AU4" s="4"/>
    </row>
    <row r="5" spans="1:47" ht="13.5" customHeight="1">
      <c r="A5" s="50"/>
      <c r="B5" s="50"/>
      <c r="C5" s="50"/>
      <c r="D5" s="50"/>
      <c r="E5" s="50"/>
      <c r="F5" s="49"/>
      <c r="G5" s="49"/>
      <c r="H5" s="49"/>
      <c r="I5" s="49"/>
      <c r="J5" s="49"/>
      <c r="K5" s="49"/>
      <c r="L5" s="49"/>
      <c r="M5" s="49"/>
      <c r="N5" s="49"/>
      <c r="O5" s="49"/>
      <c r="P5" s="49"/>
      <c r="Q5" s="49"/>
      <c r="R5" s="49"/>
      <c r="S5" s="49"/>
      <c r="T5" s="49"/>
      <c r="U5" s="49"/>
      <c r="V5" s="100" t="s">
        <v>11</v>
      </c>
      <c r="W5" s="100"/>
      <c r="X5" s="100"/>
      <c r="Y5" s="100"/>
      <c r="Z5" s="107"/>
      <c r="AA5" s="107"/>
      <c r="AB5" s="52">
        <f t="shared" si="2"/>
        <v>3</v>
      </c>
      <c r="AC5" s="53">
        <f t="shared" si="3"/>
        <v>201.71836734693878</v>
      </c>
      <c r="AD5" s="53">
        <f t="shared" si="4"/>
        <v>26.718367346938773</v>
      </c>
      <c r="AE5" s="53">
        <f t="shared" si="0"/>
        <v>23.583673469387755</v>
      </c>
      <c r="AF5" s="53">
        <f t="shared" si="5"/>
        <v>188</v>
      </c>
      <c r="AG5" s="53">
        <f t="shared" si="6"/>
        <v>176</v>
      </c>
      <c r="AH5" s="54">
        <f t="shared" si="1"/>
        <v>27.308199707903604</v>
      </c>
      <c r="AI5" s="108">
        <f t="shared" si="7"/>
        <v>-41.15510204081633</v>
      </c>
      <c r="AJ5" s="107"/>
      <c r="AK5" s="107" t="s">
        <v>22</v>
      </c>
      <c r="AL5" s="107"/>
      <c r="AM5" s="107"/>
      <c r="AN5" s="107">
        <v>35</v>
      </c>
      <c r="AO5" s="107" t="s">
        <v>28</v>
      </c>
      <c r="AP5" s="107"/>
      <c r="AQ5" s="107"/>
      <c r="AR5" s="107"/>
      <c r="AS5" s="5"/>
      <c r="AT5" s="5"/>
      <c r="AU5" s="4"/>
    </row>
    <row r="6" spans="1:47" ht="13.5" customHeight="1">
      <c r="A6" s="50"/>
      <c r="B6" s="50"/>
      <c r="C6" s="50"/>
      <c r="D6" s="50"/>
      <c r="E6" s="50"/>
      <c r="F6" s="49"/>
      <c r="G6" s="49"/>
      <c r="H6" s="49"/>
      <c r="I6" s="49"/>
      <c r="J6" s="49"/>
      <c r="K6" s="49"/>
      <c r="L6" s="49"/>
      <c r="M6" s="49"/>
      <c r="N6" s="49"/>
      <c r="O6" s="49"/>
      <c r="P6" s="49"/>
      <c r="Q6" s="49"/>
      <c r="R6" s="49"/>
      <c r="S6" s="49"/>
      <c r="T6" s="49"/>
      <c r="U6" s="49"/>
      <c r="V6" s="100" t="s">
        <v>12</v>
      </c>
      <c r="W6" s="100"/>
      <c r="X6" s="100"/>
      <c r="Y6" s="100"/>
      <c r="Z6" s="107"/>
      <c r="AA6" s="107"/>
      <c r="AB6" s="52">
        <f t="shared" si="2"/>
        <v>4</v>
      </c>
      <c r="AC6" s="53">
        <f t="shared" si="3"/>
        <v>156.93979591836734</v>
      </c>
      <c r="AD6" s="53">
        <f t="shared" si="4"/>
        <v>25.68979591836735</v>
      </c>
      <c r="AE6" s="53">
        <f t="shared" si="0"/>
        <v>21.64081632653061</v>
      </c>
      <c r="AF6" s="53">
        <f t="shared" si="5"/>
        <v>184</v>
      </c>
      <c r="AG6" s="53">
        <f t="shared" si="6"/>
        <v>168</v>
      </c>
      <c r="AH6" s="54">
        <f t="shared" si="1"/>
        <v>27.308199707903604</v>
      </c>
      <c r="AI6" s="108">
        <f t="shared" si="7"/>
        <v>108.24081632653065</v>
      </c>
      <c r="AJ6" s="107"/>
      <c r="AK6" s="107" t="s">
        <v>23</v>
      </c>
      <c r="AL6" s="107"/>
      <c r="AM6" s="107"/>
      <c r="AN6" s="107">
        <v>10</v>
      </c>
      <c r="AO6" s="107"/>
      <c r="AP6" s="107"/>
      <c r="AQ6" s="107"/>
      <c r="AR6" s="107"/>
      <c r="AS6" s="5"/>
      <c r="AT6" s="5"/>
      <c r="AU6" s="4"/>
    </row>
    <row r="7" spans="1:47" ht="13.5" customHeight="1">
      <c r="A7" s="50"/>
      <c r="B7" s="50"/>
      <c r="C7" s="50"/>
      <c r="D7" s="50"/>
      <c r="E7" s="50"/>
      <c r="F7" s="49"/>
      <c r="G7" s="49"/>
      <c r="H7" s="49"/>
      <c r="I7" s="49"/>
      <c r="J7" s="49"/>
      <c r="K7" s="49"/>
      <c r="L7" s="49"/>
      <c r="M7" s="49"/>
      <c r="N7" s="49"/>
      <c r="O7" s="49"/>
      <c r="P7" s="49"/>
      <c r="Q7" s="49"/>
      <c r="R7" s="49"/>
      <c r="S7" s="49"/>
      <c r="T7" s="49"/>
      <c r="U7" s="49"/>
      <c r="V7" s="96"/>
      <c r="W7" s="97"/>
      <c r="X7" s="97"/>
      <c r="Y7" s="98"/>
      <c r="Z7" s="107"/>
      <c r="AA7" s="107"/>
      <c r="AB7" s="52">
        <f t="shared" si="2"/>
        <v>5</v>
      </c>
      <c r="AC7" s="53">
        <f t="shared" si="3"/>
        <v>129.69387755102042</v>
      </c>
      <c r="AD7" s="53">
        <f t="shared" si="4"/>
        <v>24.693877551020407</v>
      </c>
      <c r="AE7" s="53">
        <f t="shared" si="0"/>
        <v>19.79591836734694</v>
      </c>
      <c r="AF7" s="53">
        <f t="shared" si="5"/>
        <v>180</v>
      </c>
      <c r="AG7" s="53">
        <f t="shared" si="6"/>
        <v>160</v>
      </c>
      <c r="AH7" s="54">
        <f t="shared" si="1"/>
        <v>27.308199707903604</v>
      </c>
      <c r="AI7" s="108">
        <f t="shared" si="7"/>
        <v>251.5306122448979</v>
      </c>
      <c r="AJ7" s="107"/>
      <c r="AK7" s="107" t="s">
        <v>3</v>
      </c>
      <c r="AL7" s="107"/>
      <c r="AM7" s="107"/>
      <c r="AN7" s="107">
        <v>60</v>
      </c>
      <c r="AO7" s="107" t="s">
        <v>29</v>
      </c>
      <c r="AP7" s="107"/>
      <c r="AQ7" s="107"/>
      <c r="AR7" s="107"/>
      <c r="AS7" s="5"/>
      <c r="AT7" s="5"/>
      <c r="AU7" s="4"/>
    </row>
    <row r="8" spans="1:47" ht="13.5" customHeight="1">
      <c r="A8" s="50"/>
      <c r="B8" s="50"/>
      <c r="C8" s="50"/>
      <c r="D8" s="50"/>
      <c r="E8" s="50"/>
      <c r="F8" s="49"/>
      <c r="G8" s="49"/>
      <c r="H8" s="49"/>
      <c r="I8" s="49"/>
      <c r="J8" s="49"/>
      <c r="K8" s="49"/>
      <c r="L8" s="49"/>
      <c r="M8" s="49"/>
      <c r="N8" s="49"/>
      <c r="O8" s="49"/>
      <c r="P8" s="49"/>
      <c r="Q8" s="49"/>
      <c r="R8" s="49"/>
      <c r="S8" s="49"/>
      <c r="T8" s="49"/>
      <c r="U8" s="49"/>
      <c r="V8" s="100" t="s">
        <v>129</v>
      </c>
      <c r="W8" s="100"/>
      <c r="X8" s="100"/>
      <c r="Y8" s="100"/>
      <c r="Z8" s="107"/>
      <c r="AA8" s="107"/>
      <c r="AB8" s="52">
        <f t="shared" si="2"/>
        <v>6</v>
      </c>
      <c r="AC8" s="53">
        <f t="shared" si="3"/>
        <v>111.23061224489796</v>
      </c>
      <c r="AD8" s="53">
        <f t="shared" si="4"/>
        <v>23.73061224489796</v>
      </c>
      <c r="AE8" s="53">
        <f t="shared" si="0"/>
        <v>18.048979591836734</v>
      </c>
      <c r="AF8" s="53">
        <f t="shared" si="5"/>
        <v>176</v>
      </c>
      <c r="AG8" s="53">
        <f t="shared" si="6"/>
        <v>152</v>
      </c>
      <c r="AH8" s="54">
        <f t="shared" si="1"/>
        <v>27.308199707903604</v>
      </c>
      <c r="AI8" s="108">
        <f t="shared" si="7"/>
        <v>388.61632653061224</v>
      </c>
      <c r="AJ8" s="107"/>
      <c r="AK8" s="107"/>
      <c r="AL8" s="107"/>
      <c r="AM8" s="107"/>
      <c r="AN8" s="107"/>
      <c r="AO8" s="107"/>
      <c r="AP8" s="107"/>
      <c r="AQ8" s="107"/>
      <c r="AR8" s="107"/>
      <c r="AS8" s="5"/>
      <c r="AT8" s="5"/>
      <c r="AU8" s="4"/>
    </row>
    <row r="9" spans="1:47" ht="13.5" customHeight="1">
      <c r="A9" s="50"/>
      <c r="B9" s="50"/>
      <c r="C9" s="50"/>
      <c r="D9" s="50"/>
      <c r="E9" s="50"/>
      <c r="F9" s="49"/>
      <c r="G9" s="49"/>
      <c r="H9" s="49"/>
      <c r="I9" s="49"/>
      <c r="J9" s="49"/>
      <c r="K9" s="49"/>
      <c r="L9" s="49"/>
      <c r="M9" s="49"/>
      <c r="N9" s="49"/>
      <c r="O9" s="49"/>
      <c r="P9" s="49"/>
      <c r="Q9" s="49"/>
      <c r="R9" s="49"/>
      <c r="S9" s="49"/>
      <c r="T9" s="49"/>
      <c r="U9" s="49"/>
      <c r="V9" s="100">
        <f>(-X$15+SQRT(X$15^2-4*X$14*X$16))/(2*X$14)</f>
        <v>57.34721938659759</v>
      </c>
      <c r="W9" s="100"/>
      <c r="X9" s="100"/>
      <c r="Y9" s="100"/>
      <c r="Z9" s="107"/>
      <c r="AA9" s="107"/>
      <c r="AB9" s="52">
        <f t="shared" si="2"/>
        <v>7</v>
      </c>
      <c r="AC9" s="53">
        <f t="shared" si="3"/>
        <v>97.8</v>
      </c>
      <c r="AD9" s="53">
        <f t="shared" si="4"/>
        <v>22.8</v>
      </c>
      <c r="AE9" s="53">
        <f t="shared" si="0"/>
        <v>16.4</v>
      </c>
      <c r="AF9" s="53">
        <f t="shared" si="5"/>
        <v>172</v>
      </c>
      <c r="AG9" s="53">
        <f t="shared" si="6"/>
        <v>144</v>
      </c>
      <c r="AH9" s="54">
        <f t="shared" si="1"/>
        <v>27.308199707903604</v>
      </c>
      <c r="AI9" s="108">
        <f t="shared" si="7"/>
        <v>519.4</v>
      </c>
      <c r="AJ9" s="107"/>
      <c r="AK9" s="107"/>
      <c r="AL9" s="107"/>
      <c r="AM9" s="107"/>
      <c r="AN9" s="107"/>
      <c r="AO9" s="107"/>
      <c r="AP9" s="107"/>
      <c r="AQ9" s="107"/>
      <c r="AR9" s="107"/>
      <c r="AS9" s="5"/>
      <c r="AT9" s="5"/>
      <c r="AU9" s="4"/>
    </row>
    <row r="10" spans="1:47" ht="13.5" customHeight="1" thickBot="1">
      <c r="A10" s="50"/>
      <c r="B10" s="50"/>
      <c r="C10" s="50"/>
      <c r="D10" s="50"/>
      <c r="E10" s="50"/>
      <c r="F10" s="49"/>
      <c r="G10" s="49"/>
      <c r="H10" s="49"/>
      <c r="I10" s="49"/>
      <c r="J10" s="49"/>
      <c r="K10" s="49"/>
      <c r="L10" s="49"/>
      <c r="M10" s="49"/>
      <c r="N10" s="49"/>
      <c r="O10" s="49"/>
      <c r="P10" s="49"/>
      <c r="Q10" s="49"/>
      <c r="R10" s="49"/>
      <c r="S10" s="49"/>
      <c r="T10" s="49"/>
      <c r="U10" s="49"/>
      <c r="V10" s="100">
        <f>(-X$15-SQRT(X$15^2-4*X$14*X$16))/(2*X$14)</f>
        <v>-10.680552719930919</v>
      </c>
      <c r="W10" s="100"/>
      <c r="X10" s="100"/>
      <c r="Y10" s="100"/>
      <c r="Z10" s="107"/>
      <c r="AA10" s="107"/>
      <c r="AB10" s="52">
        <f t="shared" si="2"/>
        <v>8</v>
      </c>
      <c r="AC10" s="53">
        <f t="shared" si="3"/>
        <v>87.52704081632653</v>
      </c>
      <c r="AD10" s="53">
        <f t="shared" si="4"/>
        <v>21.90204081632653</v>
      </c>
      <c r="AE10" s="53">
        <f t="shared" si="0"/>
        <v>14.848979591836736</v>
      </c>
      <c r="AF10" s="53">
        <f t="shared" si="5"/>
        <v>168</v>
      </c>
      <c r="AG10" s="53">
        <f t="shared" si="6"/>
        <v>136</v>
      </c>
      <c r="AH10" s="54">
        <f t="shared" si="1"/>
        <v>27.308199707903604</v>
      </c>
      <c r="AI10" s="108">
        <f t="shared" si="7"/>
        <v>643.7836734693877</v>
      </c>
      <c r="AJ10" s="107"/>
      <c r="AK10" s="109" t="s">
        <v>108</v>
      </c>
      <c r="AL10" s="110"/>
      <c r="AM10" s="110"/>
      <c r="AN10" s="111"/>
      <c r="AO10" s="107"/>
      <c r="AP10" s="107"/>
      <c r="AQ10" s="107"/>
      <c r="AR10" s="107"/>
      <c r="AS10" s="5"/>
      <c r="AT10" s="5"/>
      <c r="AU10" s="4"/>
    </row>
    <row r="11" spans="1:47" ht="13.5" customHeight="1" thickTop="1">
      <c r="A11" s="120" t="s">
        <v>109</v>
      </c>
      <c r="B11" s="121"/>
      <c r="C11" s="122"/>
      <c r="D11" s="50"/>
      <c r="E11" s="50"/>
      <c r="F11" s="49"/>
      <c r="G11" s="49"/>
      <c r="H11" s="49"/>
      <c r="I11" s="49"/>
      <c r="J11" s="49"/>
      <c r="K11" s="49"/>
      <c r="L11" s="49"/>
      <c r="M11" s="49"/>
      <c r="N11" s="49"/>
      <c r="O11" s="49"/>
      <c r="P11" s="49"/>
      <c r="Q11" s="49"/>
      <c r="R11" s="49"/>
      <c r="S11" s="49"/>
      <c r="T11" s="49"/>
      <c r="U11" s="49"/>
      <c r="V11" s="99" t="s">
        <v>111</v>
      </c>
      <c r="W11" s="99"/>
      <c r="X11" s="99"/>
      <c r="Y11" s="99"/>
      <c r="Z11" s="107"/>
      <c r="AA11" s="107"/>
      <c r="AB11" s="52">
        <f t="shared" si="2"/>
        <v>9</v>
      </c>
      <c r="AC11" s="53">
        <f t="shared" si="3"/>
        <v>79.37006802721089</v>
      </c>
      <c r="AD11" s="53">
        <f t="shared" si="4"/>
        <v>21.036734693877552</v>
      </c>
      <c r="AE11" s="53">
        <f t="shared" si="0"/>
        <v>13.39591836734694</v>
      </c>
      <c r="AF11" s="53">
        <f t="shared" si="5"/>
        <v>164</v>
      </c>
      <c r="AG11" s="53">
        <f t="shared" si="6"/>
        <v>128</v>
      </c>
      <c r="AH11" s="54">
        <f t="shared" si="1"/>
        <v>27.308199707903604</v>
      </c>
      <c r="AI11" s="108">
        <f t="shared" si="7"/>
        <v>761.669387755102</v>
      </c>
      <c r="AJ11" s="107"/>
      <c r="AK11" s="112" t="s">
        <v>24</v>
      </c>
      <c r="AL11" s="113"/>
      <c r="AM11" s="114"/>
      <c r="AN11" s="56">
        <f>1.5*AN6*AN5</f>
        <v>525</v>
      </c>
      <c r="AO11" s="107"/>
      <c r="AP11" s="107"/>
      <c r="AQ11" s="107"/>
      <c r="AR11" s="107"/>
      <c r="AS11" s="5"/>
      <c r="AT11" s="5"/>
      <c r="AU11" s="4"/>
    </row>
    <row r="12" spans="1:47" ht="13.5" customHeight="1">
      <c r="A12" s="115"/>
      <c r="B12" s="115"/>
      <c r="C12" s="115"/>
      <c r="D12" s="50"/>
      <c r="E12" s="50"/>
      <c r="F12" s="49"/>
      <c r="G12" s="49"/>
      <c r="H12" s="49"/>
      <c r="I12" s="49"/>
      <c r="J12" s="49"/>
      <c r="K12" s="49"/>
      <c r="L12" s="49"/>
      <c r="M12" s="49"/>
      <c r="N12" s="49"/>
      <c r="O12" s="49"/>
      <c r="P12" s="49"/>
      <c r="Q12" s="49"/>
      <c r="R12" s="49"/>
      <c r="S12" s="49"/>
      <c r="T12" s="49"/>
      <c r="U12" s="49"/>
      <c r="V12" s="100" t="s">
        <v>14</v>
      </c>
      <c r="W12" s="100"/>
      <c r="X12" s="100"/>
      <c r="Y12" s="100"/>
      <c r="Z12" s="107"/>
      <c r="AA12" s="107"/>
      <c r="AB12" s="52">
        <f t="shared" si="2"/>
        <v>10</v>
      </c>
      <c r="AC12" s="53">
        <f t="shared" si="3"/>
        <v>72.70408163265306</v>
      </c>
      <c r="AD12" s="53">
        <f t="shared" si="4"/>
        <v>20.20408163265306</v>
      </c>
      <c r="AE12" s="53">
        <f t="shared" si="0"/>
        <v>12.040816326530614</v>
      </c>
      <c r="AF12" s="53">
        <f t="shared" si="5"/>
        <v>160</v>
      </c>
      <c r="AG12" s="53">
        <f t="shared" si="6"/>
        <v>120</v>
      </c>
      <c r="AH12" s="54">
        <f t="shared" si="1"/>
        <v>27.308199707903604</v>
      </c>
      <c r="AI12" s="108">
        <f t="shared" si="7"/>
        <v>872.9591836734694</v>
      </c>
      <c r="AJ12" s="107"/>
      <c r="AK12" s="96" t="s">
        <v>107</v>
      </c>
      <c r="AL12" s="97"/>
      <c r="AM12" s="98"/>
      <c r="AN12" s="51">
        <f>MAX(V9:V10)</f>
        <v>57.34721938659759</v>
      </c>
      <c r="AO12" s="107"/>
      <c r="AP12" s="107"/>
      <c r="AQ12" s="107"/>
      <c r="AR12" s="107"/>
      <c r="AS12" s="5"/>
      <c r="AT12" s="5"/>
      <c r="AU12" s="4"/>
    </row>
    <row r="13" spans="1:47" ht="13.5" customHeight="1" thickBot="1">
      <c r="A13" s="107"/>
      <c r="B13" s="107"/>
      <c r="C13" s="116"/>
      <c r="D13" s="116"/>
      <c r="E13" s="49"/>
      <c r="F13" s="49"/>
      <c r="G13" s="49"/>
      <c r="H13" s="49"/>
      <c r="I13" s="49"/>
      <c r="J13" s="49"/>
      <c r="K13" s="49"/>
      <c r="L13" s="49"/>
      <c r="M13" s="49"/>
      <c r="N13" s="49"/>
      <c r="O13" s="49"/>
      <c r="P13" s="49"/>
      <c r="Q13" s="49"/>
      <c r="R13" s="49"/>
      <c r="S13" s="49"/>
      <c r="T13" s="49"/>
      <c r="U13" s="49"/>
      <c r="V13" s="99" t="s">
        <v>15</v>
      </c>
      <c r="W13" s="99"/>
      <c r="X13" s="99"/>
      <c r="Y13" s="99"/>
      <c r="Z13" s="107"/>
      <c r="AA13" s="107"/>
      <c r="AB13" s="52">
        <f t="shared" si="2"/>
        <v>11</v>
      </c>
      <c r="AC13" s="53">
        <f t="shared" si="3"/>
        <v>67.1313543599258</v>
      </c>
      <c r="AD13" s="53">
        <f t="shared" si="4"/>
        <v>19.404081632653064</v>
      </c>
      <c r="AE13" s="53">
        <f t="shared" si="0"/>
        <v>10.783673469387754</v>
      </c>
      <c r="AF13" s="53">
        <f t="shared" si="5"/>
        <v>156</v>
      </c>
      <c r="AG13" s="53">
        <f t="shared" si="6"/>
        <v>112</v>
      </c>
      <c r="AH13" s="54">
        <f t="shared" si="1"/>
        <v>27.308199707903604</v>
      </c>
      <c r="AI13" s="108">
        <f t="shared" si="7"/>
        <v>977.5551020408162</v>
      </c>
      <c r="AJ13" s="107"/>
      <c r="AK13" s="109" t="s">
        <v>19</v>
      </c>
      <c r="AL13" s="110"/>
      <c r="AM13" s="110"/>
      <c r="AN13" s="111"/>
      <c r="AO13" s="107"/>
      <c r="AP13" s="107"/>
      <c r="AQ13" s="107"/>
      <c r="AR13" s="107"/>
      <c r="AS13" s="5"/>
      <c r="AT13" s="5"/>
      <c r="AU13" s="4"/>
    </row>
    <row r="14" spans="1:47" ht="13.5" customHeight="1" thickTop="1">
      <c r="A14" s="107"/>
      <c r="B14" s="107"/>
      <c r="C14" s="116"/>
      <c r="D14" s="116"/>
      <c r="E14" s="49"/>
      <c r="F14" s="49"/>
      <c r="G14" s="49"/>
      <c r="H14" s="49"/>
      <c r="I14" s="49"/>
      <c r="J14" s="49"/>
      <c r="K14" s="49"/>
      <c r="L14" s="49"/>
      <c r="M14" s="49"/>
      <c r="N14" s="49"/>
      <c r="O14" s="49"/>
      <c r="P14" s="49"/>
      <c r="Q14" s="49"/>
      <c r="R14" s="49"/>
      <c r="S14" s="49"/>
      <c r="T14" s="49"/>
      <c r="U14" s="49"/>
      <c r="V14" s="100" t="s">
        <v>17</v>
      </c>
      <c r="W14" s="100"/>
      <c r="X14" s="51">
        <f>6*AN6/AN5^2</f>
        <v>0.04897959183673469</v>
      </c>
      <c r="Y14" s="117"/>
      <c r="Z14" s="107"/>
      <c r="AA14" s="107"/>
      <c r="AB14" s="52">
        <f t="shared" si="2"/>
        <v>12</v>
      </c>
      <c r="AC14" s="53">
        <f t="shared" si="3"/>
        <v>62.38673469387755</v>
      </c>
      <c r="AD14" s="53">
        <f t="shared" si="4"/>
        <v>18.63673469387755</v>
      </c>
      <c r="AE14" s="53">
        <f t="shared" si="0"/>
        <v>9.624489795918365</v>
      </c>
      <c r="AF14" s="53">
        <f t="shared" si="5"/>
        <v>152</v>
      </c>
      <c r="AG14" s="53">
        <f t="shared" si="6"/>
        <v>104</v>
      </c>
      <c r="AH14" s="54">
        <f t="shared" si="1"/>
        <v>27.308199707903604</v>
      </c>
      <c r="AI14" s="108">
        <f t="shared" si="7"/>
        <v>1075.3591836734695</v>
      </c>
      <c r="AJ14" s="107"/>
      <c r="AK14" s="112" t="s">
        <v>6</v>
      </c>
      <c r="AL14" s="113"/>
      <c r="AM14" s="114"/>
      <c r="AN14" s="56">
        <f>3*$AN$6-4*$AN$6*(AN12/$AN$5)+2*$AN$6*(AN12/$AN$5)^2</f>
        <v>18.153440233677102</v>
      </c>
      <c r="AO14" s="107"/>
      <c r="AP14" s="107"/>
      <c r="AQ14" s="107"/>
      <c r="AR14" s="107"/>
      <c r="AS14" s="5"/>
      <c r="AT14" s="5"/>
      <c r="AU14" s="4"/>
    </row>
    <row r="15" spans="1:47" ht="13.5" customHeight="1">
      <c r="A15" s="107"/>
      <c r="B15" s="107"/>
      <c r="C15" s="116"/>
      <c r="D15" s="116"/>
      <c r="E15" s="49"/>
      <c r="F15" s="49"/>
      <c r="G15" s="49"/>
      <c r="H15" s="49"/>
      <c r="I15" s="49"/>
      <c r="J15" s="49"/>
      <c r="K15" s="49"/>
      <c r="L15" s="49"/>
      <c r="M15" s="49"/>
      <c r="N15" s="49"/>
      <c r="O15" s="49"/>
      <c r="P15" s="49"/>
      <c r="Q15" s="49"/>
      <c r="R15" s="49"/>
      <c r="S15" s="49"/>
      <c r="T15" s="49"/>
      <c r="U15" s="49"/>
      <c r="V15" s="100" t="s">
        <v>18</v>
      </c>
      <c r="W15" s="100"/>
      <c r="X15" s="51">
        <f>-8*AN6/AN5</f>
        <v>-2.2857142857142856</v>
      </c>
      <c r="Y15" s="118"/>
      <c r="Z15" s="107"/>
      <c r="AA15" s="107"/>
      <c r="AB15" s="52">
        <f t="shared" si="2"/>
        <v>13</v>
      </c>
      <c r="AC15" s="53">
        <f t="shared" si="3"/>
        <v>58.28665620094192</v>
      </c>
      <c r="AD15" s="53">
        <f t="shared" si="4"/>
        <v>17.90204081632653</v>
      </c>
      <c r="AE15" s="53">
        <f t="shared" si="0"/>
        <v>8.56326530612245</v>
      </c>
      <c r="AF15" s="53">
        <f t="shared" si="5"/>
        <v>148</v>
      </c>
      <c r="AG15" s="53">
        <f t="shared" si="6"/>
        <v>96</v>
      </c>
      <c r="AH15" s="54">
        <f t="shared" si="1"/>
        <v>27.308199707903604</v>
      </c>
      <c r="AI15" s="108">
        <f t="shared" si="7"/>
        <v>1166.273469387755</v>
      </c>
      <c r="AJ15" s="107"/>
      <c r="AK15" s="96" t="s">
        <v>32</v>
      </c>
      <c r="AL15" s="97"/>
      <c r="AM15" s="98"/>
      <c r="AN15" s="51">
        <f>AN14+1.5*AN6*AN5/AN12</f>
        <v>27.308199707903604</v>
      </c>
      <c r="AO15" s="107"/>
      <c r="AP15" s="107"/>
      <c r="AQ15" s="107"/>
      <c r="AR15" s="107"/>
      <c r="AS15" s="5"/>
      <c r="AT15" s="5"/>
      <c r="AU15" s="4"/>
    </row>
    <row r="16" spans="1:47" ht="13.5" customHeight="1">
      <c r="A16" s="107"/>
      <c r="B16" s="107"/>
      <c r="C16" s="116"/>
      <c r="D16" s="116"/>
      <c r="E16" s="49"/>
      <c r="F16" s="49"/>
      <c r="G16" s="49"/>
      <c r="H16" s="49"/>
      <c r="I16" s="49"/>
      <c r="J16" s="49"/>
      <c r="K16" s="49"/>
      <c r="L16" s="49"/>
      <c r="M16" s="49"/>
      <c r="N16" s="49"/>
      <c r="O16" s="49"/>
      <c r="P16" s="49"/>
      <c r="Q16" s="49"/>
      <c r="R16" s="49"/>
      <c r="S16" s="49"/>
      <c r="T16" s="49"/>
      <c r="U16" s="49"/>
      <c r="V16" s="100" t="s">
        <v>16</v>
      </c>
      <c r="W16" s="100"/>
      <c r="X16" s="51">
        <f>3*AN6-AN7</f>
        <v>-30</v>
      </c>
      <c r="Y16" s="119"/>
      <c r="Z16" s="107"/>
      <c r="AA16" s="107"/>
      <c r="AB16" s="52">
        <f t="shared" si="2"/>
        <v>14</v>
      </c>
      <c r="AC16" s="53">
        <f t="shared" si="3"/>
        <v>54.7</v>
      </c>
      <c r="AD16" s="53">
        <f t="shared" si="4"/>
        <v>17.2</v>
      </c>
      <c r="AE16" s="53">
        <f t="shared" si="0"/>
        <v>7.600000000000001</v>
      </c>
      <c r="AF16" s="53">
        <f t="shared" si="5"/>
        <v>144</v>
      </c>
      <c r="AG16" s="53">
        <f t="shared" si="6"/>
        <v>88</v>
      </c>
      <c r="AH16" s="54">
        <f t="shared" si="1"/>
        <v>27.308199707903604</v>
      </c>
      <c r="AI16" s="108">
        <f t="shared" si="7"/>
        <v>1250.2</v>
      </c>
      <c r="AJ16" s="107"/>
      <c r="AK16" s="96" t="s">
        <v>33</v>
      </c>
      <c r="AL16" s="97"/>
      <c r="AM16" s="98"/>
      <c r="AN16" s="51">
        <f>MAX(AI3:AI52)</f>
        <v>1684.1836734693877</v>
      </c>
      <c r="AO16" s="107"/>
      <c r="AP16" s="107"/>
      <c r="AQ16" s="107"/>
      <c r="AR16" s="107"/>
      <c r="AS16" s="5"/>
      <c r="AT16" s="5"/>
      <c r="AU16" s="4"/>
    </row>
    <row r="17" spans="1:47" ht="13.5" customHeight="1">
      <c r="A17" s="107"/>
      <c r="B17" s="107"/>
      <c r="C17" s="116"/>
      <c r="D17" s="116"/>
      <c r="E17" s="49"/>
      <c r="F17" s="49"/>
      <c r="G17" s="49"/>
      <c r="H17" s="49"/>
      <c r="I17" s="49"/>
      <c r="J17" s="49"/>
      <c r="K17" s="49"/>
      <c r="L17" s="49"/>
      <c r="M17" s="49"/>
      <c r="N17" s="49"/>
      <c r="O17" s="49"/>
      <c r="P17" s="49"/>
      <c r="Q17" s="49"/>
      <c r="R17" s="49"/>
      <c r="S17" s="49"/>
      <c r="T17" s="49"/>
      <c r="U17" s="49"/>
      <c r="V17" s="49"/>
      <c r="W17" s="107"/>
      <c r="X17" s="107"/>
      <c r="Y17" s="107"/>
      <c r="Z17" s="107"/>
      <c r="AA17" s="107"/>
      <c r="AB17" s="52">
        <f t="shared" si="2"/>
        <v>15</v>
      </c>
      <c r="AC17" s="53">
        <f t="shared" si="3"/>
        <v>51.53061224489796</v>
      </c>
      <c r="AD17" s="53">
        <f t="shared" si="4"/>
        <v>16.53061224489796</v>
      </c>
      <c r="AE17" s="53">
        <f t="shared" si="0"/>
        <v>6.73469387755102</v>
      </c>
      <c r="AF17" s="53">
        <f t="shared" si="5"/>
        <v>140</v>
      </c>
      <c r="AG17" s="53">
        <f t="shared" si="6"/>
        <v>80</v>
      </c>
      <c r="AH17" s="54">
        <f t="shared" si="1"/>
        <v>27.308199707903604</v>
      </c>
      <c r="AI17" s="108">
        <f t="shared" si="7"/>
        <v>1327.0408163265306</v>
      </c>
      <c r="AJ17" s="107"/>
      <c r="AK17" s="107"/>
      <c r="AL17" s="107"/>
      <c r="AM17" s="107"/>
      <c r="AN17" s="107"/>
      <c r="AO17" s="107"/>
      <c r="AP17" s="107"/>
      <c r="AQ17" s="107"/>
      <c r="AR17" s="107"/>
      <c r="AS17" s="5"/>
      <c r="AT17" s="5"/>
      <c r="AU17" s="4"/>
    </row>
    <row r="18" spans="1:47" ht="13.5" customHeight="1">
      <c r="A18" s="107"/>
      <c r="B18" s="107"/>
      <c r="C18" s="116"/>
      <c r="D18" s="116"/>
      <c r="E18" s="49"/>
      <c r="F18" s="49"/>
      <c r="G18" s="49"/>
      <c r="H18" s="49"/>
      <c r="I18" s="49"/>
      <c r="J18" s="49"/>
      <c r="K18" s="49"/>
      <c r="L18" s="49"/>
      <c r="M18" s="49"/>
      <c r="N18" s="49"/>
      <c r="O18" s="49"/>
      <c r="P18" s="49"/>
      <c r="Q18" s="49"/>
      <c r="R18" s="49"/>
      <c r="S18" s="49"/>
      <c r="T18" s="49"/>
      <c r="U18" s="49"/>
      <c r="V18" s="49"/>
      <c r="W18" s="107"/>
      <c r="X18" s="107"/>
      <c r="Y18" s="107"/>
      <c r="Z18" s="107"/>
      <c r="AA18" s="107"/>
      <c r="AB18" s="52">
        <f t="shared" si="2"/>
        <v>16</v>
      </c>
      <c r="AC18" s="53">
        <f t="shared" si="3"/>
        <v>48.70637755102041</v>
      </c>
      <c r="AD18" s="53">
        <f t="shared" si="4"/>
        <v>15.89387755102041</v>
      </c>
      <c r="AE18" s="53">
        <f t="shared" si="0"/>
        <v>5.967346938775512</v>
      </c>
      <c r="AF18" s="53">
        <f t="shared" si="5"/>
        <v>136</v>
      </c>
      <c r="AG18" s="53">
        <f t="shared" si="6"/>
        <v>72</v>
      </c>
      <c r="AH18" s="54">
        <f t="shared" si="1"/>
        <v>27.308199707903604</v>
      </c>
      <c r="AI18" s="108">
        <f t="shared" si="7"/>
        <v>1396.6979591836734</v>
      </c>
      <c r="AJ18" s="107"/>
      <c r="AK18" s="107"/>
      <c r="AL18" s="107"/>
      <c r="AM18" s="107"/>
      <c r="AN18" s="107"/>
      <c r="AO18" s="107"/>
      <c r="AP18" s="107"/>
      <c r="AQ18" s="107"/>
      <c r="AR18" s="107"/>
      <c r="AS18" s="5"/>
      <c r="AT18" s="5"/>
      <c r="AU18" s="4"/>
    </row>
    <row r="19" spans="1:47" ht="13.5" customHeight="1">
      <c r="A19" s="107"/>
      <c r="B19" s="107"/>
      <c r="C19" s="116"/>
      <c r="D19" s="116"/>
      <c r="E19" s="49"/>
      <c r="F19" s="49"/>
      <c r="G19" s="49"/>
      <c r="H19" s="49"/>
      <c r="I19" s="49"/>
      <c r="J19" s="49"/>
      <c r="K19" s="49"/>
      <c r="L19" s="49"/>
      <c r="M19" s="49"/>
      <c r="N19" s="49"/>
      <c r="O19" s="49"/>
      <c r="P19" s="49"/>
      <c r="Q19" s="49"/>
      <c r="R19" s="49"/>
      <c r="S19" s="49"/>
      <c r="T19" s="49"/>
      <c r="U19" s="49"/>
      <c r="V19" s="49"/>
      <c r="W19" s="107"/>
      <c r="X19" s="107"/>
      <c r="Y19" s="107"/>
      <c r="Z19" s="107"/>
      <c r="AA19" s="107"/>
      <c r="AB19" s="52">
        <f t="shared" si="2"/>
        <v>17</v>
      </c>
      <c r="AC19" s="53">
        <f t="shared" si="3"/>
        <v>46.17214885954382</v>
      </c>
      <c r="AD19" s="53">
        <f t="shared" si="4"/>
        <v>15.289795918367348</v>
      </c>
      <c r="AE19" s="53">
        <f t="shared" si="0"/>
        <v>5.297959183673472</v>
      </c>
      <c r="AF19" s="53">
        <f t="shared" si="5"/>
        <v>132</v>
      </c>
      <c r="AG19" s="53">
        <f t="shared" si="6"/>
        <v>64</v>
      </c>
      <c r="AH19" s="54">
        <f t="shared" si="1"/>
        <v>27.308199707903604</v>
      </c>
      <c r="AI19" s="108">
        <f t="shared" si="7"/>
        <v>1459.073469387755</v>
      </c>
      <c r="AJ19" s="107"/>
      <c r="AK19" s="107"/>
      <c r="AL19" s="107"/>
      <c r="AM19" s="107"/>
      <c r="AN19" s="107"/>
      <c r="AO19" s="107"/>
      <c r="AP19" s="107"/>
      <c r="AQ19" s="107"/>
      <c r="AR19" s="107"/>
      <c r="AS19" s="5"/>
      <c r="AT19" s="5"/>
      <c r="AU19" s="4"/>
    </row>
    <row r="20" spans="1:47" ht="13.5" customHeight="1">
      <c r="A20" s="107"/>
      <c r="B20" s="107"/>
      <c r="C20" s="116"/>
      <c r="D20" s="116"/>
      <c r="E20" s="49"/>
      <c r="F20" s="49"/>
      <c r="G20" s="49"/>
      <c r="H20" s="49"/>
      <c r="I20" s="49"/>
      <c r="J20" s="49"/>
      <c r="K20" s="49"/>
      <c r="L20" s="49"/>
      <c r="M20" s="49"/>
      <c r="N20" s="49"/>
      <c r="O20" s="49"/>
      <c r="P20" s="49"/>
      <c r="Q20" s="49"/>
      <c r="R20" s="49"/>
      <c r="S20" s="49"/>
      <c r="T20" s="49"/>
      <c r="U20" s="49"/>
      <c r="V20" s="49"/>
      <c r="W20" s="107"/>
      <c r="X20" s="107"/>
      <c r="Y20" s="107"/>
      <c r="Z20" s="107"/>
      <c r="AA20" s="107"/>
      <c r="AB20" s="52">
        <f t="shared" si="2"/>
        <v>18</v>
      </c>
      <c r="AC20" s="53">
        <f t="shared" si="3"/>
        <v>43.88503401360545</v>
      </c>
      <c r="AD20" s="53">
        <f t="shared" si="4"/>
        <v>14.718367346938777</v>
      </c>
      <c r="AE20" s="53">
        <f t="shared" si="0"/>
        <v>4.726530612244899</v>
      </c>
      <c r="AF20" s="53">
        <f t="shared" si="5"/>
        <v>128</v>
      </c>
      <c r="AG20" s="53">
        <f t="shared" si="6"/>
        <v>56</v>
      </c>
      <c r="AH20" s="54">
        <f t="shared" si="1"/>
        <v>27.308199707903604</v>
      </c>
      <c r="AI20" s="108">
        <f t="shared" si="7"/>
        <v>1514.0693877551018</v>
      </c>
      <c r="AJ20" s="107"/>
      <c r="AK20" s="107"/>
      <c r="AL20" s="107"/>
      <c r="AM20" s="107"/>
      <c r="AN20" s="107"/>
      <c r="AO20" s="107"/>
      <c r="AP20" s="107"/>
      <c r="AQ20" s="107"/>
      <c r="AR20" s="107"/>
      <c r="AS20" s="5"/>
      <c r="AT20" s="5"/>
      <c r="AU20" s="4"/>
    </row>
    <row r="21" spans="1:47" ht="13.5" customHeight="1">
      <c r="A21" s="107"/>
      <c r="B21" s="107"/>
      <c r="C21" s="116"/>
      <c r="D21" s="116"/>
      <c r="E21" s="49"/>
      <c r="F21" s="49"/>
      <c r="G21" s="49"/>
      <c r="H21" s="49"/>
      <c r="I21" s="49"/>
      <c r="J21" s="49"/>
      <c r="K21" s="49"/>
      <c r="L21" s="49"/>
      <c r="M21" s="49"/>
      <c r="N21" s="49"/>
      <c r="O21" s="49"/>
      <c r="P21" s="49"/>
      <c r="Q21" s="49"/>
      <c r="R21" s="49"/>
      <c r="S21" s="49"/>
      <c r="T21" s="49"/>
      <c r="U21" s="49"/>
      <c r="V21" s="49"/>
      <c r="W21" s="107"/>
      <c r="X21" s="107"/>
      <c r="Y21" s="107"/>
      <c r="Z21" s="107"/>
      <c r="AA21" s="107"/>
      <c r="AB21" s="52">
        <f t="shared" si="2"/>
        <v>19</v>
      </c>
      <c r="AC21" s="53">
        <f t="shared" si="3"/>
        <v>41.81117078410312</v>
      </c>
      <c r="AD21" s="53">
        <f t="shared" si="4"/>
        <v>14.179591836734696</v>
      </c>
      <c r="AE21" s="53">
        <f t="shared" si="0"/>
        <v>4.253061224489798</v>
      </c>
      <c r="AF21" s="53">
        <f t="shared" si="5"/>
        <v>124</v>
      </c>
      <c r="AG21" s="53">
        <f t="shared" si="6"/>
        <v>48</v>
      </c>
      <c r="AH21" s="54">
        <f t="shared" si="1"/>
        <v>27.308199707903604</v>
      </c>
      <c r="AI21" s="108">
        <f t="shared" si="7"/>
        <v>1561.5877551020405</v>
      </c>
      <c r="AJ21" s="107"/>
      <c r="AK21" s="107"/>
      <c r="AL21" s="107"/>
      <c r="AM21" s="107"/>
      <c r="AN21" s="107"/>
      <c r="AO21" s="107"/>
      <c r="AP21" s="107"/>
      <c r="AQ21" s="107"/>
      <c r="AR21" s="107"/>
      <c r="AS21" s="5"/>
      <c r="AT21" s="5"/>
      <c r="AU21" s="4"/>
    </row>
    <row r="22" spans="1:47" ht="13.5" customHeight="1">
      <c r="A22" s="50"/>
      <c r="B22" s="50"/>
      <c r="C22" s="50"/>
      <c r="D22" s="50"/>
      <c r="E22" s="50"/>
      <c r="F22" s="49"/>
      <c r="G22" s="49"/>
      <c r="H22" s="49"/>
      <c r="I22" s="49"/>
      <c r="J22" s="49"/>
      <c r="K22" s="49"/>
      <c r="L22" s="49"/>
      <c r="M22" s="49"/>
      <c r="N22" s="49"/>
      <c r="O22" s="49"/>
      <c r="P22" s="49"/>
      <c r="Q22" s="49"/>
      <c r="R22" s="49"/>
      <c r="S22" s="49"/>
      <c r="T22" s="49"/>
      <c r="U22" s="49"/>
      <c r="V22" s="49"/>
      <c r="W22" s="107"/>
      <c r="X22" s="107"/>
      <c r="Y22" s="107"/>
      <c r="Z22" s="107"/>
      <c r="AA22" s="107"/>
      <c r="AB22" s="52">
        <f t="shared" si="2"/>
        <v>20</v>
      </c>
      <c r="AC22" s="53">
        <f t="shared" si="3"/>
        <v>39.923469387755105</v>
      </c>
      <c r="AD22" s="53">
        <f t="shared" si="4"/>
        <v>13.673469387755105</v>
      </c>
      <c r="AE22" s="53">
        <f t="shared" si="0"/>
        <v>3.8775510204081662</v>
      </c>
      <c r="AF22" s="53">
        <f t="shared" si="5"/>
        <v>120</v>
      </c>
      <c r="AG22" s="53">
        <f t="shared" si="6"/>
        <v>40</v>
      </c>
      <c r="AH22" s="54">
        <f t="shared" si="1"/>
        <v>27.308199707903604</v>
      </c>
      <c r="AI22" s="108">
        <f t="shared" si="7"/>
        <v>1601.5306122448978</v>
      </c>
      <c r="AJ22" s="107"/>
      <c r="AK22" s="107"/>
      <c r="AL22" s="107"/>
      <c r="AM22" s="107"/>
      <c r="AN22" s="107"/>
      <c r="AO22" s="107"/>
      <c r="AP22" s="107"/>
      <c r="AQ22" s="107"/>
      <c r="AR22" s="107"/>
      <c r="AS22" s="5"/>
      <c r="AT22" s="5"/>
      <c r="AU22" s="4"/>
    </row>
    <row r="23" spans="1:47" ht="13.5" customHeight="1">
      <c r="A23" s="50"/>
      <c r="B23" s="50"/>
      <c r="C23" s="50"/>
      <c r="D23" s="50"/>
      <c r="E23" s="50"/>
      <c r="F23" s="49"/>
      <c r="G23" s="49"/>
      <c r="H23" s="49"/>
      <c r="I23" s="49"/>
      <c r="J23" s="49"/>
      <c r="K23" s="49"/>
      <c r="L23" s="49"/>
      <c r="M23" s="49"/>
      <c r="N23" s="49"/>
      <c r="O23" s="49"/>
      <c r="P23" s="49"/>
      <c r="Q23" s="49"/>
      <c r="R23" s="49"/>
      <c r="S23" s="49"/>
      <c r="T23" s="49"/>
      <c r="U23" s="49"/>
      <c r="V23" s="49"/>
      <c r="W23" s="107"/>
      <c r="X23" s="107"/>
      <c r="Y23" s="107"/>
      <c r="Z23" s="107"/>
      <c r="AA23" s="107"/>
      <c r="AB23" s="52">
        <f t="shared" si="2"/>
        <v>21</v>
      </c>
      <c r="AC23" s="53">
        <f t="shared" si="3"/>
        <v>38.2</v>
      </c>
      <c r="AD23" s="53">
        <f t="shared" si="4"/>
        <v>13.2</v>
      </c>
      <c r="AE23" s="53">
        <f t="shared" si="0"/>
        <v>3.599999999999998</v>
      </c>
      <c r="AF23" s="53">
        <f t="shared" si="5"/>
        <v>116</v>
      </c>
      <c r="AG23" s="53">
        <f t="shared" si="6"/>
        <v>32</v>
      </c>
      <c r="AH23" s="54">
        <f t="shared" si="1"/>
        <v>27.308199707903604</v>
      </c>
      <c r="AI23" s="108">
        <f t="shared" si="7"/>
        <v>1633.8</v>
      </c>
      <c r="AJ23" s="107"/>
      <c r="AK23" s="107"/>
      <c r="AL23" s="107"/>
      <c r="AM23" s="107"/>
      <c r="AN23" s="107"/>
      <c r="AO23" s="107"/>
      <c r="AP23" s="107"/>
      <c r="AQ23" s="107"/>
      <c r="AR23" s="107"/>
      <c r="AS23" s="5"/>
      <c r="AT23" s="5"/>
      <c r="AU23" s="4"/>
    </row>
    <row r="24" spans="1:47" ht="13.5" customHeight="1">
      <c r="A24" s="49"/>
      <c r="B24" s="49"/>
      <c r="C24" s="49"/>
      <c r="D24" s="49"/>
      <c r="E24" s="49"/>
      <c r="F24" s="49"/>
      <c r="G24" s="49"/>
      <c r="H24" s="49"/>
      <c r="I24" s="49"/>
      <c r="J24" s="49"/>
      <c r="K24" s="49"/>
      <c r="L24" s="49"/>
      <c r="M24" s="49"/>
      <c r="N24" s="49"/>
      <c r="O24" s="49"/>
      <c r="P24" s="49"/>
      <c r="Q24" s="49"/>
      <c r="R24" s="49"/>
      <c r="S24" s="49"/>
      <c r="T24" s="49"/>
      <c r="U24" s="49"/>
      <c r="V24" s="49"/>
      <c r="W24" s="107"/>
      <c r="X24" s="107"/>
      <c r="Y24" s="107"/>
      <c r="Z24" s="107"/>
      <c r="AA24" s="107"/>
      <c r="AB24" s="52">
        <f t="shared" si="2"/>
        <v>22</v>
      </c>
      <c r="AC24" s="53">
        <f t="shared" si="3"/>
        <v>36.622820037105754</v>
      </c>
      <c r="AD24" s="53">
        <f t="shared" si="4"/>
        <v>12.759183673469387</v>
      </c>
      <c r="AE24" s="53">
        <f t="shared" si="0"/>
        <v>3.4204081632653036</v>
      </c>
      <c r="AF24" s="53">
        <f t="shared" si="5"/>
        <v>112</v>
      </c>
      <c r="AG24" s="53">
        <f t="shared" si="6"/>
        <v>24</v>
      </c>
      <c r="AH24" s="54">
        <f t="shared" si="1"/>
        <v>27.308199707903604</v>
      </c>
      <c r="AI24" s="108">
        <f t="shared" si="7"/>
        <v>1658.2979591836734</v>
      </c>
      <c r="AJ24" s="107"/>
      <c r="AK24" s="107"/>
      <c r="AL24" s="107"/>
      <c r="AM24" s="107"/>
      <c r="AN24" s="107"/>
      <c r="AO24" s="107"/>
      <c r="AP24" s="107"/>
      <c r="AQ24" s="107"/>
      <c r="AR24" s="107"/>
      <c r="AS24" s="5"/>
      <c r="AT24" s="5"/>
      <c r="AU24" s="4"/>
    </row>
    <row r="25" spans="1:47" ht="13.5" customHeight="1">
      <c r="A25" s="49"/>
      <c r="B25" s="49"/>
      <c r="C25" s="49"/>
      <c r="D25" s="49"/>
      <c r="E25" s="49"/>
      <c r="F25" s="49"/>
      <c r="G25" s="49"/>
      <c r="H25" s="49"/>
      <c r="I25" s="49"/>
      <c r="J25" s="49"/>
      <c r="K25" s="49"/>
      <c r="L25" s="49"/>
      <c r="M25" s="49"/>
      <c r="N25" s="49"/>
      <c r="O25" s="49"/>
      <c r="P25" s="49"/>
      <c r="Q25" s="49"/>
      <c r="R25" s="49"/>
      <c r="S25" s="49"/>
      <c r="T25" s="49"/>
      <c r="U25" s="49"/>
      <c r="V25" s="49"/>
      <c r="W25" s="107"/>
      <c r="X25" s="107"/>
      <c r="Y25" s="107"/>
      <c r="Z25" s="107"/>
      <c r="AA25" s="107"/>
      <c r="AB25" s="52">
        <f t="shared" si="2"/>
        <v>23</v>
      </c>
      <c r="AC25" s="53">
        <f t="shared" si="3"/>
        <v>35.17710736468501</v>
      </c>
      <c r="AD25" s="53">
        <f t="shared" si="4"/>
        <v>12.351020408163267</v>
      </c>
      <c r="AE25" s="53">
        <f t="shared" si="0"/>
        <v>3.3387755102040835</v>
      </c>
      <c r="AF25" s="53">
        <f t="shared" si="5"/>
        <v>108</v>
      </c>
      <c r="AG25" s="53">
        <f t="shared" si="6"/>
        <v>16</v>
      </c>
      <c r="AH25" s="54">
        <f t="shared" si="1"/>
        <v>27.308199707903604</v>
      </c>
      <c r="AI25" s="108">
        <f t="shared" si="7"/>
        <v>1674.9265306122447</v>
      </c>
      <c r="AJ25" s="107"/>
      <c r="AK25" s="107"/>
      <c r="AL25" s="107"/>
      <c r="AM25" s="107"/>
      <c r="AN25" s="107"/>
      <c r="AO25" s="107"/>
      <c r="AP25" s="107"/>
      <c r="AQ25" s="107"/>
      <c r="AR25" s="107"/>
      <c r="AS25" s="5"/>
      <c r="AT25" s="5"/>
      <c r="AU25" s="4"/>
    </row>
    <row r="26" spans="1:47" ht="13.5" customHeight="1">
      <c r="A26" s="49"/>
      <c r="B26" s="49"/>
      <c r="C26" s="49"/>
      <c r="D26" s="49"/>
      <c r="E26" s="49"/>
      <c r="F26" s="49"/>
      <c r="G26" s="49"/>
      <c r="H26" s="49"/>
      <c r="I26" s="49"/>
      <c r="J26" s="49"/>
      <c r="K26" s="49"/>
      <c r="L26" s="49"/>
      <c r="M26" s="49"/>
      <c r="N26" s="49"/>
      <c r="O26" s="49"/>
      <c r="P26" s="49"/>
      <c r="Q26" s="49"/>
      <c r="R26" s="49"/>
      <c r="S26" s="49"/>
      <c r="T26" s="49"/>
      <c r="U26" s="49"/>
      <c r="V26" s="49"/>
      <c r="W26" s="107"/>
      <c r="X26" s="107"/>
      <c r="Y26" s="107"/>
      <c r="Z26" s="107"/>
      <c r="AA26" s="107"/>
      <c r="AB26" s="52">
        <f t="shared" si="2"/>
        <v>24</v>
      </c>
      <c r="AC26" s="53">
        <f t="shared" si="3"/>
        <v>33.85051020408163</v>
      </c>
      <c r="AD26" s="53">
        <f t="shared" si="4"/>
        <v>11.975510204081631</v>
      </c>
      <c r="AE26" s="53">
        <f t="shared" si="0"/>
        <v>3.3551020408163232</v>
      </c>
      <c r="AF26" s="53">
        <f t="shared" si="5"/>
        <v>104</v>
      </c>
      <c r="AG26" s="53">
        <f t="shared" si="6"/>
        <v>8</v>
      </c>
      <c r="AH26" s="54">
        <f t="shared" si="1"/>
        <v>27.308199707903604</v>
      </c>
      <c r="AI26" s="108">
        <f t="shared" si="7"/>
        <v>1683.5877551020408</v>
      </c>
      <c r="AJ26" s="107"/>
      <c r="AK26" s="107"/>
      <c r="AL26" s="107"/>
      <c r="AM26" s="107"/>
      <c r="AN26" s="107"/>
      <c r="AO26" s="107"/>
      <c r="AP26" s="107"/>
      <c r="AQ26" s="107"/>
      <c r="AR26" s="107"/>
      <c r="AS26" s="5"/>
      <c r="AT26" s="5"/>
      <c r="AU26" s="4"/>
    </row>
    <row r="27" spans="1:47" ht="13.5" customHeight="1">
      <c r="A27" s="49"/>
      <c r="B27" s="49"/>
      <c r="C27" s="49"/>
      <c r="D27" s="49"/>
      <c r="E27" s="49"/>
      <c r="F27" s="49"/>
      <c r="G27" s="49"/>
      <c r="H27" s="49"/>
      <c r="I27" s="49"/>
      <c r="J27" s="49"/>
      <c r="K27" s="49"/>
      <c r="L27" s="49"/>
      <c r="M27" s="49"/>
      <c r="N27" s="49"/>
      <c r="O27" s="49"/>
      <c r="P27" s="49"/>
      <c r="Q27" s="49"/>
      <c r="R27" s="49"/>
      <c r="S27" s="49"/>
      <c r="T27" s="49"/>
      <c r="U27" s="49"/>
      <c r="V27" s="49"/>
      <c r="W27" s="107"/>
      <c r="X27" s="107"/>
      <c r="Y27" s="107"/>
      <c r="Z27" s="107"/>
      <c r="AA27" s="107"/>
      <c r="AB27" s="52">
        <f t="shared" si="2"/>
        <v>25</v>
      </c>
      <c r="AC27" s="53">
        <f t="shared" si="3"/>
        <v>32.63265306122449</v>
      </c>
      <c r="AD27" s="53">
        <f t="shared" si="4"/>
        <v>11.632653061224488</v>
      </c>
      <c r="AE27" s="53">
        <f t="shared" si="0"/>
        <v>3.469387755102037</v>
      </c>
      <c r="AF27" s="53">
        <f t="shared" si="5"/>
        <v>100</v>
      </c>
      <c r="AG27" s="53">
        <f t="shared" si="6"/>
        <v>0</v>
      </c>
      <c r="AH27" s="54">
        <f t="shared" si="1"/>
        <v>27.308199707903604</v>
      </c>
      <c r="AI27" s="108">
        <f t="shared" si="7"/>
        <v>1684.1836734693877</v>
      </c>
      <c r="AJ27" s="107"/>
      <c r="AK27" s="107"/>
      <c r="AL27" s="107"/>
      <c r="AM27" s="107"/>
      <c r="AN27" s="107"/>
      <c r="AO27" s="107"/>
      <c r="AP27" s="107"/>
      <c r="AQ27" s="107"/>
      <c r="AR27" s="107"/>
      <c r="AS27" s="5"/>
      <c r="AT27" s="5"/>
      <c r="AU27" s="4"/>
    </row>
    <row r="28" spans="1:47" ht="13.5" customHeight="1">
      <c r="A28" s="49"/>
      <c r="B28" s="49"/>
      <c r="C28" s="49"/>
      <c r="D28" s="49"/>
      <c r="E28" s="49"/>
      <c r="F28" s="49"/>
      <c r="G28" s="49"/>
      <c r="H28" s="49"/>
      <c r="I28" s="49"/>
      <c r="J28" s="49"/>
      <c r="K28" s="49"/>
      <c r="L28" s="49"/>
      <c r="M28" s="49"/>
      <c r="N28" s="49"/>
      <c r="O28" s="49"/>
      <c r="P28" s="49"/>
      <c r="Q28" s="49"/>
      <c r="R28" s="49"/>
      <c r="S28" s="49"/>
      <c r="T28" s="49"/>
      <c r="U28" s="49"/>
      <c r="V28" s="49"/>
      <c r="W28" s="107"/>
      <c r="X28" s="107"/>
      <c r="Y28" s="107"/>
      <c r="Z28" s="107"/>
      <c r="AA28" s="107"/>
      <c r="AB28" s="52">
        <f t="shared" si="2"/>
        <v>26</v>
      </c>
      <c r="AC28" s="53">
        <f t="shared" si="3"/>
        <v>31.51475667189953</v>
      </c>
      <c r="AD28" s="53">
        <f t="shared" si="4"/>
        <v>11.322448979591837</v>
      </c>
      <c r="AE28" s="53">
        <f t="shared" si="0"/>
        <v>3.6816326530612287</v>
      </c>
      <c r="AF28" s="53">
        <f t="shared" si="5"/>
        <v>96</v>
      </c>
      <c r="AG28" s="53">
        <f t="shared" si="6"/>
        <v>-8</v>
      </c>
      <c r="AH28" s="54">
        <f t="shared" si="1"/>
        <v>27.308199707903604</v>
      </c>
      <c r="AI28" s="108">
        <f t="shared" si="7"/>
        <v>1676.6163265306122</v>
      </c>
      <c r="AJ28" s="107"/>
      <c r="AK28" s="107"/>
      <c r="AL28" s="107"/>
      <c r="AM28" s="107"/>
      <c r="AN28" s="107"/>
      <c r="AO28" s="107"/>
      <c r="AP28" s="107"/>
      <c r="AQ28" s="107"/>
      <c r="AR28" s="107"/>
      <c r="AS28" s="5"/>
      <c r="AT28" s="5"/>
      <c r="AU28" s="4"/>
    </row>
    <row r="29" spans="1:47" ht="13.5" customHeight="1">
      <c r="A29" s="49"/>
      <c r="B29" s="49"/>
      <c r="C29" s="49"/>
      <c r="D29" s="49"/>
      <c r="E29" s="49"/>
      <c r="F29" s="49"/>
      <c r="G29" s="49"/>
      <c r="H29" s="49"/>
      <c r="I29" s="49"/>
      <c r="J29" s="49"/>
      <c r="K29" s="49"/>
      <c r="L29" s="49"/>
      <c r="M29" s="49"/>
      <c r="N29" s="49"/>
      <c r="O29" s="49"/>
      <c r="P29" s="49"/>
      <c r="Q29" s="49"/>
      <c r="R29" s="49"/>
      <c r="S29" s="49"/>
      <c r="T29" s="49"/>
      <c r="U29" s="49"/>
      <c r="V29" s="49"/>
      <c r="W29" s="107"/>
      <c r="X29" s="107"/>
      <c r="Y29" s="107"/>
      <c r="Z29" s="107"/>
      <c r="AA29" s="107"/>
      <c r="AB29" s="52">
        <f t="shared" si="2"/>
        <v>27</v>
      </c>
      <c r="AC29" s="53">
        <f t="shared" si="3"/>
        <v>30.489342403628115</v>
      </c>
      <c r="AD29" s="53">
        <f t="shared" si="4"/>
        <v>11.044897959183674</v>
      </c>
      <c r="AE29" s="53">
        <f t="shared" si="0"/>
        <v>3.9918367346938766</v>
      </c>
      <c r="AF29" s="53">
        <f t="shared" si="5"/>
        <v>92</v>
      </c>
      <c r="AG29" s="53">
        <f t="shared" si="6"/>
        <v>-16</v>
      </c>
      <c r="AH29" s="54">
        <f t="shared" si="1"/>
        <v>27.308199707903604</v>
      </c>
      <c r="AI29" s="108">
        <f t="shared" si="7"/>
        <v>1660.7877551020408</v>
      </c>
      <c r="AJ29" s="107"/>
      <c r="AK29" s="107"/>
      <c r="AL29" s="107"/>
      <c r="AM29" s="107"/>
      <c r="AN29" s="107"/>
      <c r="AO29" s="107"/>
      <c r="AP29" s="107"/>
      <c r="AQ29" s="107"/>
      <c r="AR29" s="107"/>
      <c r="AS29" s="5"/>
      <c r="AT29" s="5"/>
      <c r="AU29" s="4"/>
    </row>
    <row r="30" spans="1:47" ht="13.5" customHeight="1">
      <c r="A30" s="49"/>
      <c r="B30" s="49"/>
      <c r="C30" s="49"/>
      <c r="D30" s="49"/>
      <c r="E30" s="49"/>
      <c r="F30" s="49"/>
      <c r="G30" s="49"/>
      <c r="H30" s="49"/>
      <c r="I30" s="49"/>
      <c r="J30" s="49"/>
      <c r="K30" s="49"/>
      <c r="L30" s="49"/>
      <c r="M30" s="49"/>
      <c r="N30" s="49"/>
      <c r="O30" s="49"/>
      <c r="P30" s="49"/>
      <c r="Q30" s="49"/>
      <c r="R30" s="49"/>
      <c r="S30" s="49"/>
      <c r="T30" s="49"/>
      <c r="U30" s="49"/>
      <c r="V30" s="49"/>
      <c r="W30" s="107"/>
      <c r="X30" s="107"/>
      <c r="Y30" s="107"/>
      <c r="Z30" s="107"/>
      <c r="AA30" s="107"/>
      <c r="AB30" s="52">
        <f t="shared" si="2"/>
        <v>28</v>
      </c>
      <c r="AC30" s="53">
        <f t="shared" si="3"/>
        <v>29.550000000000004</v>
      </c>
      <c r="AD30" s="53">
        <f t="shared" si="4"/>
        <v>10.800000000000002</v>
      </c>
      <c r="AE30" s="53">
        <f t="shared" si="0"/>
        <v>4.400000000000006</v>
      </c>
      <c r="AF30" s="53">
        <f t="shared" si="5"/>
        <v>88</v>
      </c>
      <c r="AG30" s="53">
        <f t="shared" si="6"/>
        <v>-24</v>
      </c>
      <c r="AH30" s="54">
        <f t="shared" si="1"/>
        <v>27.308199707903604</v>
      </c>
      <c r="AI30" s="108">
        <f t="shared" si="7"/>
        <v>1636.6</v>
      </c>
      <c r="AJ30" s="107"/>
      <c r="AK30" s="107"/>
      <c r="AL30" s="107"/>
      <c r="AM30" s="107"/>
      <c r="AN30" s="107"/>
      <c r="AO30" s="107"/>
      <c r="AP30" s="107"/>
      <c r="AQ30" s="107"/>
      <c r="AR30" s="107"/>
      <c r="AS30" s="5"/>
      <c r="AT30" s="5"/>
      <c r="AU30" s="4"/>
    </row>
    <row r="31" spans="1:47" ht="13.5" customHeight="1">
      <c r="A31" s="49"/>
      <c r="B31" s="49"/>
      <c r="C31" s="49"/>
      <c r="D31" s="49"/>
      <c r="E31" s="49"/>
      <c r="F31" s="49"/>
      <c r="G31" s="49"/>
      <c r="H31" s="49"/>
      <c r="I31" s="49"/>
      <c r="J31" s="49"/>
      <c r="K31" s="49"/>
      <c r="L31" s="49"/>
      <c r="M31" s="49"/>
      <c r="N31" s="49"/>
      <c r="O31" s="49"/>
      <c r="P31" s="49"/>
      <c r="Q31" s="49"/>
      <c r="R31" s="49"/>
      <c r="S31" s="49"/>
      <c r="T31" s="49"/>
      <c r="U31" s="49"/>
      <c r="V31" s="49"/>
      <c r="W31" s="107"/>
      <c r="X31" s="107"/>
      <c r="Y31" s="107"/>
      <c r="Z31" s="107"/>
      <c r="AA31" s="107"/>
      <c r="AB31" s="52">
        <f t="shared" si="2"/>
        <v>29</v>
      </c>
      <c r="AC31" s="53">
        <f t="shared" si="3"/>
        <v>28.691203377902884</v>
      </c>
      <c r="AD31" s="53">
        <f t="shared" si="4"/>
        <v>10.587755102040816</v>
      </c>
      <c r="AE31" s="53">
        <f t="shared" si="0"/>
        <v>4.906122448979595</v>
      </c>
      <c r="AF31" s="53">
        <f t="shared" si="5"/>
        <v>84</v>
      </c>
      <c r="AG31" s="53">
        <f t="shared" si="6"/>
        <v>-32</v>
      </c>
      <c r="AH31" s="54">
        <f t="shared" si="1"/>
        <v>27.308199707903604</v>
      </c>
      <c r="AI31" s="108">
        <f t="shared" si="7"/>
        <v>1603.9551020408164</v>
      </c>
      <c r="AJ31" s="107"/>
      <c r="AK31" s="107"/>
      <c r="AL31" s="107"/>
      <c r="AM31" s="107"/>
      <c r="AN31" s="107"/>
      <c r="AO31" s="107"/>
      <c r="AP31" s="107"/>
      <c r="AQ31" s="107"/>
      <c r="AR31" s="107"/>
      <c r="AS31" s="5"/>
      <c r="AT31" s="5"/>
      <c r="AU31" s="4"/>
    </row>
    <row r="32" spans="1:47" ht="13.5" customHeight="1">
      <c r="A32" s="49"/>
      <c r="B32" s="49"/>
      <c r="C32" s="49"/>
      <c r="D32" s="49"/>
      <c r="E32" s="49"/>
      <c r="F32" s="49"/>
      <c r="G32" s="49"/>
      <c r="H32" s="49"/>
      <c r="I32" s="49"/>
      <c r="J32" s="49"/>
      <c r="K32" s="49"/>
      <c r="L32" s="49"/>
      <c r="M32" s="49"/>
      <c r="N32" s="49"/>
      <c r="O32" s="49"/>
      <c r="P32" s="49"/>
      <c r="Q32" s="49"/>
      <c r="R32" s="49"/>
      <c r="S32" s="49"/>
      <c r="T32" s="49"/>
      <c r="U32" s="49"/>
      <c r="V32" s="49"/>
      <c r="W32" s="107"/>
      <c r="X32" s="107"/>
      <c r="Y32" s="107"/>
      <c r="Z32" s="107"/>
      <c r="AA32" s="107"/>
      <c r="AB32" s="52">
        <f t="shared" si="2"/>
        <v>30</v>
      </c>
      <c r="AC32" s="53">
        <f t="shared" si="3"/>
        <v>27.908163265306122</v>
      </c>
      <c r="AD32" s="53">
        <f t="shared" si="4"/>
        <v>10.408163265306122</v>
      </c>
      <c r="AE32" s="53">
        <f t="shared" si="0"/>
        <v>5.510204081632651</v>
      </c>
      <c r="AF32" s="53">
        <f t="shared" si="5"/>
        <v>80</v>
      </c>
      <c r="AG32" s="53">
        <f t="shared" si="6"/>
        <v>-40</v>
      </c>
      <c r="AH32" s="54">
        <f t="shared" si="1"/>
        <v>27.308199707903604</v>
      </c>
      <c r="AI32" s="108">
        <f t="shared" si="7"/>
        <v>1562.7551020408164</v>
      </c>
      <c r="AJ32" s="107"/>
      <c r="AK32" s="107"/>
      <c r="AL32" s="107"/>
      <c r="AM32" s="107"/>
      <c r="AN32" s="107"/>
      <c r="AO32" s="107"/>
      <c r="AP32" s="107"/>
      <c r="AQ32" s="107"/>
      <c r="AR32" s="107"/>
      <c r="AS32" s="5"/>
      <c r="AT32" s="5"/>
      <c r="AU32" s="4"/>
    </row>
    <row r="33" spans="1:47" ht="13.5" customHeight="1">
      <c r="A33" s="49"/>
      <c r="B33" s="49"/>
      <c r="C33" s="49"/>
      <c r="D33" s="49"/>
      <c r="E33" s="49"/>
      <c r="F33" s="49"/>
      <c r="G33" s="49"/>
      <c r="H33" s="49"/>
      <c r="I33" s="49"/>
      <c r="J33" s="49"/>
      <c r="K33" s="49"/>
      <c r="L33" s="49"/>
      <c r="M33" s="49"/>
      <c r="N33" s="49"/>
      <c r="O33" s="49"/>
      <c r="P33" s="49"/>
      <c r="Q33" s="49"/>
      <c r="R33" s="49"/>
      <c r="S33" s="49"/>
      <c r="T33" s="49"/>
      <c r="U33" s="49"/>
      <c r="V33" s="49"/>
      <c r="W33" s="107"/>
      <c r="X33" s="107"/>
      <c r="Y33" s="107"/>
      <c r="Z33" s="107"/>
      <c r="AA33" s="107"/>
      <c r="AB33" s="52">
        <f t="shared" si="2"/>
        <v>31</v>
      </c>
      <c r="AC33" s="53">
        <f t="shared" si="3"/>
        <v>27.196708360763658</v>
      </c>
      <c r="AD33" s="53">
        <f t="shared" si="4"/>
        <v>10.261224489795916</v>
      </c>
      <c r="AE33" s="53">
        <f t="shared" si="0"/>
        <v>6.212244897959181</v>
      </c>
      <c r="AF33" s="53">
        <f t="shared" si="5"/>
        <v>76</v>
      </c>
      <c r="AG33" s="53">
        <f t="shared" si="6"/>
        <v>-48</v>
      </c>
      <c r="AH33" s="54">
        <f t="shared" si="1"/>
        <v>27.308199707903604</v>
      </c>
      <c r="AI33" s="108">
        <f t="shared" si="7"/>
        <v>1512.9020408163267</v>
      </c>
      <c r="AJ33" s="107"/>
      <c r="AK33" s="107"/>
      <c r="AL33" s="107"/>
      <c r="AM33" s="107"/>
      <c r="AN33" s="107"/>
      <c r="AO33" s="107"/>
      <c r="AP33" s="107"/>
      <c r="AQ33" s="107"/>
      <c r="AR33" s="107"/>
      <c r="AS33" s="5"/>
      <c r="AT33" s="5"/>
      <c r="AU33" s="4"/>
    </row>
    <row r="34" spans="1:47" ht="13.5" customHeight="1">
      <c r="A34" s="49"/>
      <c r="B34" s="49"/>
      <c r="C34" s="49"/>
      <c r="D34" s="49"/>
      <c r="E34" s="49"/>
      <c r="F34" s="49"/>
      <c r="G34" s="49"/>
      <c r="H34" s="49"/>
      <c r="I34" s="49"/>
      <c r="J34" s="49"/>
      <c r="K34" s="49"/>
      <c r="L34" s="49"/>
      <c r="M34" s="49"/>
      <c r="N34" s="49"/>
      <c r="O34" s="49"/>
      <c r="P34" s="49"/>
      <c r="Q34" s="49"/>
      <c r="R34" s="49"/>
      <c r="S34" s="49"/>
      <c r="T34" s="49"/>
      <c r="U34" s="49"/>
      <c r="V34" s="49"/>
      <c r="W34" s="107"/>
      <c r="X34" s="107"/>
      <c r="Y34" s="107"/>
      <c r="Z34" s="107"/>
      <c r="AA34" s="107"/>
      <c r="AB34" s="52">
        <f t="shared" si="2"/>
        <v>32</v>
      </c>
      <c r="AC34" s="53">
        <f t="shared" si="3"/>
        <v>26.553188775510204</v>
      </c>
      <c r="AD34" s="53">
        <f t="shared" si="4"/>
        <v>10.146938775510204</v>
      </c>
      <c r="AE34" s="53">
        <f aca="true" t="shared" si="8" ref="AE34:AE52">3*AN$6-8*AN$6*(AB34/AN$5)+6*AN$6*(AB34/AN$5)^2</f>
        <v>7.012244897959185</v>
      </c>
      <c r="AF34" s="53">
        <f t="shared" si="5"/>
        <v>72</v>
      </c>
      <c r="AG34" s="53">
        <f t="shared" si="6"/>
        <v>-56</v>
      </c>
      <c r="AH34" s="54">
        <f aca="true" t="shared" si="9" ref="AH34:AH52">IF(AB34&lt;=ROUND(AN$12,0),AN$15,-100000)</f>
        <v>27.308199707903604</v>
      </c>
      <c r="AI34" s="108">
        <f t="shared" si="7"/>
        <v>1454.2979591836734</v>
      </c>
      <c r="AJ34" s="107"/>
      <c r="AK34" s="107"/>
      <c r="AL34" s="107"/>
      <c r="AM34" s="107"/>
      <c r="AN34" s="107"/>
      <c r="AO34" s="107"/>
      <c r="AP34" s="107"/>
      <c r="AQ34" s="107"/>
      <c r="AR34" s="107"/>
      <c r="AS34" s="5"/>
      <c r="AT34" s="5"/>
      <c r="AU34" s="4"/>
    </row>
    <row r="35" spans="1:47" ht="13.5" customHeight="1">
      <c r="A35" s="49"/>
      <c r="B35" s="49"/>
      <c r="C35" s="49"/>
      <c r="D35" s="49"/>
      <c r="E35" s="49"/>
      <c r="F35" s="49"/>
      <c r="G35" s="49"/>
      <c r="H35" s="49"/>
      <c r="I35" s="49"/>
      <c r="J35" s="49"/>
      <c r="K35" s="49"/>
      <c r="L35" s="49"/>
      <c r="M35" s="49"/>
      <c r="N35" s="49"/>
      <c r="O35" s="49"/>
      <c r="P35" s="49"/>
      <c r="Q35" s="49"/>
      <c r="R35" s="49"/>
      <c r="S35" s="49"/>
      <c r="T35" s="49"/>
      <c r="U35" s="49"/>
      <c r="V35" s="49"/>
      <c r="W35" s="107"/>
      <c r="X35" s="107"/>
      <c r="Y35" s="107"/>
      <c r="Z35" s="107"/>
      <c r="AA35" s="107"/>
      <c r="AB35" s="52">
        <f aca="true" t="shared" si="10" ref="AB35:AB52">AB34+(AN$4-AN$3)/50</f>
        <v>33</v>
      </c>
      <c r="AC35" s="53">
        <f aca="true" t="shared" si="11" ref="AC35:AC52">AD35+$AN$11/AB35</f>
        <v>25.974397031539887</v>
      </c>
      <c r="AD35" s="53">
        <f aca="true" t="shared" si="12" ref="AD35:AD52">3*AN$6-4*AN$6*(AB35/AN$5)+2*AN$6*(AB35/AN$5)^2</f>
        <v>10.06530612244898</v>
      </c>
      <c r="AE35" s="53">
        <f t="shared" si="8"/>
        <v>7.910204081632649</v>
      </c>
      <c r="AF35" s="53">
        <f t="shared" si="5"/>
        <v>68</v>
      </c>
      <c r="AG35" s="53">
        <f t="shared" si="6"/>
        <v>-64</v>
      </c>
      <c r="AH35" s="54">
        <f t="shared" si="9"/>
        <v>27.308199707903604</v>
      </c>
      <c r="AI35" s="108">
        <f t="shared" si="7"/>
        <v>1386.8448979591838</v>
      </c>
      <c r="AJ35" s="107"/>
      <c r="AK35" s="107"/>
      <c r="AL35" s="107"/>
      <c r="AM35" s="107"/>
      <c r="AN35" s="107"/>
      <c r="AO35" s="107"/>
      <c r="AP35" s="107"/>
      <c r="AQ35" s="107"/>
      <c r="AR35" s="107"/>
      <c r="AS35" s="5"/>
      <c r="AT35" s="5"/>
      <c r="AU35" s="4"/>
    </row>
    <row r="36" spans="1:47" ht="13.5" customHeight="1">
      <c r="A36" s="49"/>
      <c r="B36" s="49"/>
      <c r="C36" s="49"/>
      <c r="D36" s="49"/>
      <c r="E36" s="49"/>
      <c r="F36" s="49"/>
      <c r="G36" s="49"/>
      <c r="H36" s="49"/>
      <c r="I36" s="49"/>
      <c r="J36" s="49"/>
      <c r="K36" s="49"/>
      <c r="L36" s="49"/>
      <c r="M36" s="49"/>
      <c r="N36" s="49"/>
      <c r="O36" s="49"/>
      <c r="P36" s="49"/>
      <c r="Q36" s="49"/>
      <c r="R36" s="49"/>
      <c r="S36" s="49"/>
      <c r="T36" s="49"/>
      <c r="U36" s="49"/>
      <c r="V36" s="49"/>
      <c r="W36" s="107"/>
      <c r="X36" s="107"/>
      <c r="Y36" s="107"/>
      <c r="Z36" s="107"/>
      <c r="AA36" s="107"/>
      <c r="AB36" s="52">
        <f t="shared" si="10"/>
        <v>34</v>
      </c>
      <c r="AC36" s="53">
        <f t="shared" si="11"/>
        <v>25.457503001200482</v>
      </c>
      <c r="AD36" s="53">
        <f t="shared" si="12"/>
        <v>10.016326530612247</v>
      </c>
      <c r="AE36" s="53">
        <f t="shared" si="8"/>
        <v>8.906122448979595</v>
      </c>
      <c r="AF36" s="53">
        <f t="shared" si="5"/>
        <v>64</v>
      </c>
      <c r="AG36" s="53">
        <f t="shared" si="6"/>
        <v>-72</v>
      </c>
      <c r="AH36" s="54">
        <f t="shared" si="9"/>
        <v>27.308199707903604</v>
      </c>
      <c r="AI36" s="108">
        <f t="shared" si="7"/>
        <v>1310.4448979591837</v>
      </c>
      <c r="AJ36" s="107"/>
      <c r="AK36" s="107"/>
      <c r="AL36" s="107"/>
      <c r="AM36" s="107"/>
      <c r="AN36" s="107"/>
      <c r="AO36" s="107"/>
      <c r="AP36" s="107"/>
      <c r="AQ36" s="107"/>
      <c r="AR36" s="107"/>
      <c r="AS36" s="5"/>
      <c r="AT36" s="5"/>
      <c r="AU36" s="4"/>
    </row>
    <row r="37" spans="1:47" ht="13.5" customHeight="1">
      <c r="A37" s="49"/>
      <c r="B37" s="49"/>
      <c r="C37" s="49"/>
      <c r="D37" s="49"/>
      <c r="E37" s="49"/>
      <c r="F37" s="49"/>
      <c r="G37" s="49"/>
      <c r="H37" s="49"/>
      <c r="I37" s="49"/>
      <c r="J37" s="49"/>
      <c r="K37" s="49"/>
      <c r="L37" s="49"/>
      <c r="M37" s="49"/>
      <c r="N37" s="49"/>
      <c r="O37" s="49"/>
      <c r="P37" s="49"/>
      <c r="Q37" s="49"/>
      <c r="R37" s="49"/>
      <c r="S37" s="49"/>
      <c r="T37" s="49"/>
      <c r="U37" s="49"/>
      <c r="V37" s="49"/>
      <c r="W37" s="107"/>
      <c r="X37" s="107"/>
      <c r="Y37" s="107"/>
      <c r="Z37" s="107"/>
      <c r="AA37" s="107"/>
      <c r="AB37" s="52">
        <f t="shared" si="10"/>
        <v>35</v>
      </c>
      <c r="AC37" s="53">
        <f t="shared" si="11"/>
        <v>25</v>
      </c>
      <c r="AD37" s="53">
        <f t="shared" si="12"/>
        <v>10</v>
      </c>
      <c r="AE37" s="53">
        <f t="shared" si="8"/>
        <v>10</v>
      </c>
      <c r="AF37" s="53">
        <f t="shared" si="5"/>
        <v>60</v>
      </c>
      <c r="AG37" s="53">
        <f t="shared" si="6"/>
        <v>-80</v>
      </c>
      <c r="AH37" s="54">
        <f t="shared" si="9"/>
        <v>27.308199707903604</v>
      </c>
      <c r="AI37" s="108">
        <f t="shared" si="7"/>
        <v>1225</v>
      </c>
      <c r="AJ37" s="107"/>
      <c r="AK37" s="107"/>
      <c r="AL37" s="107"/>
      <c r="AM37" s="107"/>
      <c r="AN37" s="107"/>
      <c r="AO37" s="107"/>
      <c r="AP37" s="107"/>
      <c r="AQ37" s="107"/>
      <c r="AR37" s="107"/>
      <c r="AS37" s="5"/>
      <c r="AT37" s="5"/>
      <c r="AU37" s="4"/>
    </row>
    <row r="38" spans="1:47" ht="13.5" customHeight="1">
      <c r="A38" s="49"/>
      <c r="B38" s="49"/>
      <c r="C38" s="49"/>
      <c r="D38" s="49"/>
      <c r="E38" s="49"/>
      <c r="F38" s="49"/>
      <c r="G38" s="49"/>
      <c r="H38" s="49"/>
      <c r="I38" s="49"/>
      <c r="J38" s="49"/>
      <c r="K38" s="49"/>
      <c r="L38" s="49"/>
      <c r="M38" s="49"/>
      <c r="N38" s="49"/>
      <c r="O38" s="49"/>
      <c r="P38" s="49"/>
      <c r="Q38" s="49"/>
      <c r="R38" s="49"/>
      <c r="S38" s="49"/>
      <c r="T38" s="49"/>
      <c r="U38" s="49"/>
      <c r="V38" s="49"/>
      <c r="W38" s="107"/>
      <c r="X38" s="107"/>
      <c r="Y38" s="107"/>
      <c r="Z38" s="107"/>
      <c r="AA38" s="107"/>
      <c r="AB38" s="52">
        <f t="shared" si="10"/>
        <v>36</v>
      </c>
      <c r="AC38" s="53">
        <f t="shared" si="11"/>
        <v>24.599659863945583</v>
      </c>
      <c r="AD38" s="53">
        <f t="shared" si="12"/>
        <v>10.016326530612247</v>
      </c>
      <c r="AE38" s="53">
        <f t="shared" si="8"/>
        <v>11.191836734693872</v>
      </c>
      <c r="AF38" s="53">
        <f t="shared" si="5"/>
        <v>56</v>
      </c>
      <c r="AG38" s="53">
        <f t="shared" si="6"/>
        <v>-88</v>
      </c>
      <c r="AH38" s="54">
        <f t="shared" si="9"/>
        <v>27.308199707903604</v>
      </c>
      <c r="AI38" s="108">
        <f t="shared" si="7"/>
        <v>1130.412244897959</v>
      </c>
      <c r="AJ38" s="107"/>
      <c r="AK38" s="107"/>
      <c r="AL38" s="107"/>
      <c r="AM38" s="107"/>
      <c r="AN38" s="107"/>
      <c r="AO38" s="107"/>
      <c r="AP38" s="107"/>
      <c r="AQ38" s="107"/>
      <c r="AR38" s="107"/>
      <c r="AS38" s="5"/>
      <c r="AT38" s="5"/>
      <c r="AU38" s="4"/>
    </row>
    <row r="39" spans="1:47" ht="13.5" customHeight="1">
      <c r="A39" s="49"/>
      <c r="B39" s="49"/>
      <c r="C39" s="49"/>
      <c r="D39" s="49"/>
      <c r="E39" s="49"/>
      <c r="F39" s="49"/>
      <c r="G39" s="49"/>
      <c r="H39" s="49"/>
      <c r="I39" s="49"/>
      <c r="J39" s="49"/>
      <c r="K39" s="49"/>
      <c r="L39" s="49"/>
      <c r="M39" s="49"/>
      <c r="N39" s="49"/>
      <c r="O39" s="49"/>
      <c r="P39" s="49"/>
      <c r="Q39" s="49"/>
      <c r="R39" s="49"/>
      <c r="S39" s="49"/>
      <c r="T39" s="49"/>
      <c r="U39" s="49"/>
      <c r="V39" s="49"/>
      <c r="W39" s="107"/>
      <c r="X39" s="107"/>
      <c r="Y39" s="107"/>
      <c r="Z39" s="107"/>
      <c r="AA39" s="107"/>
      <c r="AB39" s="52">
        <f t="shared" si="10"/>
        <v>37</v>
      </c>
      <c r="AC39" s="53">
        <f t="shared" si="11"/>
        <v>24.25449531163817</v>
      </c>
      <c r="AD39" s="53">
        <f t="shared" si="12"/>
        <v>10.06530612244898</v>
      </c>
      <c r="AE39" s="53">
        <f t="shared" si="8"/>
        <v>12.481632653061226</v>
      </c>
      <c r="AF39" s="53">
        <f t="shared" si="5"/>
        <v>52</v>
      </c>
      <c r="AG39" s="53">
        <f t="shared" si="6"/>
        <v>-96</v>
      </c>
      <c r="AH39" s="54">
        <f t="shared" si="9"/>
        <v>27.308199707903604</v>
      </c>
      <c r="AI39" s="108">
        <f t="shared" si="7"/>
        <v>1026.5836734693878</v>
      </c>
      <c r="AJ39" s="107"/>
      <c r="AK39" s="107"/>
      <c r="AL39" s="107"/>
      <c r="AM39" s="107"/>
      <c r="AN39" s="107"/>
      <c r="AO39" s="107"/>
      <c r="AP39" s="107"/>
      <c r="AQ39" s="107"/>
      <c r="AR39" s="107"/>
      <c r="AS39" s="5"/>
      <c r="AT39" s="5"/>
      <c r="AU39" s="4"/>
    </row>
    <row r="40" spans="1:47" ht="13.5" customHeight="1">
      <c r="A40" s="49"/>
      <c r="B40" s="49"/>
      <c r="C40" s="49"/>
      <c r="D40" s="49"/>
      <c r="E40" s="49"/>
      <c r="F40" s="49"/>
      <c r="G40" s="49"/>
      <c r="H40" s="49"/>
      <c r="I40" s="49"/>
      <c r="J40" s="49"/>
      <c r="K40" s="49"/>
      <c r="L40" s="49"/>
      <c r="M40" s="49"/>
      <c r="N40" s="49"/>
      <c r="O40" s="49"/>
      <c r="P40" s="49"/>
      <c r="Q40" s="49"/>
      <c r="R40" s="49"/>
      <c r="S40" s="49"/>
      <c r="T40" s="49"/>
      <c r="U40" s="49"/>
      <c r="V40" s="49"/>
      <c r="W40" s="107"/>
      <c r="X40" s="107"/>
      <c r="Y40" s="107"/>
      <c r="Z40" s="107"/>
      <c r="AA40" s="107"/>
      <c r="AB40" s="52">
        <f t="shared" si="10"/>
        <v>38</v>
      </c>
      <c r="AC40" s="53">
        <f t="shared" si="11"/>
        <v>23.96272824919442</v>
      </c>
      <c r="AD40" s="53">
        <f t="shared" si="12"/>
        <v>10.146938775510208</v>
      </c>
      <c r="AE40" s="53">
        <f t="shared" si="8"/>
        <v>13.86938775510204</v>
      </c>
      <c r="AF40" s="53">
        <f t="shared" si="5"/>
        <v>48</v>
      </c>
      <c r="AG40" s="53">
        <f t="shared" si="6"/>
        <v>-104</v>
      </c>
      <c r="AH40" s="54">
        <f t="shared" si="9"/>
        <v>27.308199707903604</v>
      </c>
      <c r="AI40" s="108">
        <f t="shared" si="7"/>
        <v>913.4163265306121</v>
      </c>
      <c r="AJ40" s="107"/>
      <c r="AK40" s="107"/>
      <c r="AL40" s="107"/>
      <c r="AM40" s="107"/>
      <c r="AN40" s="107"/>
      <c r="AO40" s="107"/>
      <c r="AP40" s="107"/>
      <c r="AQ40" s="107"/>
      <c r="AR40" s="107"/>
      <c r="AS40" s="5"/>
      <c r="AT40" s="5"/>
      <c r="AU40" s="4"/>
    </row>
    <row r="41" spans="1:47" ht="13.5" customHeight="1">
      <c r="A41" s="49"/>
      <c r="B41" s="49"/>
      <c r="C41" s="49"/>
      <c r="D41" s="49"/>
      <c r="E41" s="49"/>
      <c r="F41" s="49"/>
      <c r="G41" s="49"/>
      <c r="H41" s="49"/>
      <c r="I41" s="49"/>
      <c r="J41" s="49"/>
      <c r="K41" s="49"/>
      <c r="L41" s="49"/>
      <c r="M41" s="49"/>
      <c r="N41" s="49"/>
      <c r="O41" s="49"/>
      <c r="P41" s="49"/>
      <c r="Q41" s="49"/>
      <c r="R41" s="49"/>
      <c r="S41" s="49"/>
      <c r="T41" s="49"/>
      <c r="U41" s="49"/>
      <c r="V41" s="49"/>
      <c r="W41" s="107"/>
      <c r="X41" s="107"/>
      <c r="Y41" s="107"/>
      <c r="Z41" s="107"/>
      <c r="AA41" s="107"/>
      <c r="AB41" s="52">
        <f t="shared" si="10"/>
        <v>39</v>
      </c>
      <c r="AC41" s="53">
        <f t="shared" si="11"/>
        <v>23.72276295133438</v>
      </c>
      <c r="AD41" s="53">
        <f t="shared" si="12"/>
        <v>10.261224489795921</v>
      </c>
      <c r="AE41" s="53">
        <f t="shared" si="8"/>
        <v>15.355102040816334</v>
      </c>
      <c r="AF41" s="53">
        <f t="shared" si="5"/>
        <v>44</v>
      </c>
      <c r="AG41" s="53">
        <f t="shared" si="6"/>
        <v>-112</v>
      </c>
      <c r="AH41" s="54">
        <f t="shared" si="9"/>
        <v>27.308199707903604</v>
      </c>
      <c r="AI41" s="108">
        <f t="shared" si="7"/>
        <v>790.8122448979591</v>
      </c>
      <c r="AJ41" s="107"/>
      <c r="AK41" s="107"/>
      <c r="AL41" s="107"/>
      <c r="AM41" s="107"/>
      <c r="AN41" s="107"/>
      <c r="AO41" s="107"/>
      <c r="AP41" s="107"/>
      <c r="AQ41" s="107"/>
      <c r="AR41" s="107"/>
      <c r="AS41" s="5"/>
      <c r="AT41" s="5"/>
      <c r="AU41" s="4"/>
    </row>
    <row r="42" spans="1:47" ht="13.5" customHeight="1">
      <c r="A42" s="49"/>
      <c r="B42" s="49"/>
      <c r="C42" s="49"/>
      <c r="D42" s="49"/>
      <c r="E42" s="49"/>
      <c r="F42" s="49"/>
      <c r="G42" s="49"/>
      <c r="H42" s="49"/>
      <c r="I42" s="49"/>
      <c r="J42" s="49"/>
      <c r="K42" s="49"/>
      <c r="L42" s="49"/>
      <c r="M42" s="49"/>
      <c r="N42" s="49"/>
      <c r="O42" s="49"/>
      <c r="P42" s="49"/>
      <c r="Q42" s="49"/>
      <c r="R42" s="49"/>
      <c r="S42" s="49"/>
      <c r="T42" s="49"/>
      <c r="U42" s="49"/>
      <c r="V42" s="49"/>
      <c r="W42" s="107"/>
      <c r="X42" s="107"/>
      <c r="Y42" s="107"/>
      <c r="Z42" s="107"/>
      <c r="AA42" s="107"/>
      <c r="AB42" s="52">
        <f t="shared" si="10"/>
        <v>40</v>
      </c>
      <c r="AC42" s="53">
        <f t="shared" si="11"/>
        <v>23.533163265306126</v>
      </c>
      <c r="AD42" s="53">
        <f t="shared" si="12"/>
        <v>10.408163265306126</v>
      </c>
      <c r="AE42" s="53">
        <f t="shared" si="8"/>
        <v>16.93877551020408</v>
      </c>
      <c r="AF42" s="53">
        <f t="shared" si="5"/>
        <v>40</v>
      </c>
      <c r="AG42" s="53">
        <f t="shared" si="6"/>
        <v>-120</v>
      </c>
      <c r="AH42" s="54">
        <f t="shared" si="9"/>
        <v>27.308199707903604</v>
      </c>
      <c r="AI42" s="108">
        <f t="shared" si="7"/>
        <v>658.673469387755</v>
      </c>
      <c r="AJ42" s="107"/>
      <c r="AK42" s="107"/>
      <c r="AL42" s="107"/>
      <c r="AM42" s="107"/>
      <c r="AN42" s="107"/>
      <c r="AO42" s="107"/>
      <c r="AP42" s="107"/>
      <c r="AQ42" s="107"/>
      <c r="AR42" s="107"/>
      <c r="AS42" s="5"/>
      <c r="AT42" s="5"/>
      <c r="AU42" s="4"/>
    </row>
    <row r="43" spans="1:47" ht="13.5" customHeight="1">
      <c r="A43" s="4"/>
      <c r="B43" s="4"/>
      <c r="C43" s="4"/>
      <c r="D43" s="4"/>
      <c r="E43" s="4"/>
      <c r="F43" s="4"/>
      <c r="G43" s="4"/>
      <c r="H43" s="4"/>
      <c r="I43" s="4"/>
      <c r="J43" s="4"/>
      <c r="K43" s="4"/>
      <c r="L43" s="4"/>
      <c r="M43" s="4"/>
      <c r="N43" s="4"/>
      <c r="O43" s="4"/>
      <c r="P43" s="4"/>
      <c r="Q43" s="4"/>
      <c r="R43" s="4"/>
      <c r="S43" s="4"/>
      <c r="T43" s="4"/>
      <c r="U43" s="4"/>
      <c r="V43" s="4"/>
      <c r="W43" s="6"/>
      <c r="X43" s="6"/>
      <c r="Y43" s="6"/>
      <c r="Z43" s="6"/>
      <c r="AA43" s="6"/>
      <c r="AB43" s="8">
        <f t="shared" si="10"/>
        <v>41</v>
      </c>
      <c r="AC43" s="7">
        <f t="shared" si="11"/>
        <v>23.392633150821304</v>
      </c>
      <c r="AD43" s="7">
        <f t="shared" si="12"/>
        <v>10.587755102040816</v>
      </c>
      <c r="AE43" s="7">
        <f t="shared" si="8"/>
        <v>18.62040816326531</v>
      </c>
      <c r="AF43" s="7">
        <f t="shared" si="5"/>
        <v>36</v>
      </c>
      <c r="AG43" s="7">
        <f t="shared" si="6"/>
        <v>-128</v>
      </c>
      <c r="AH43" s="9">
        <f t="shared" si="9"/>
        <v>27.308199707903604</v>
      </c>
      <c r="AI43" s="94">
        <f t="shared" si="7"/>
        <v>516.9020408163266</v>
      </c>
      <c r="AJ43" s="6"/>
      <c r="AK43" s="6"/>
      <c r="AL43" s="6"/>
      <c r="AM43" s="6"/>
      <c r="AN43" s="6"/>
      <c r="AO43" s="6"/>
      <c r="AP43" s="6"/>
      <c r="AQ43" s="6"/>
      <c r="AR43" s="6"/>
      <c r="AS43" s="5"/>
      <c r="AT43" s="5"/>
      <c r="AU43" s="4"/>
    </row>
    <row r="44" spans="1:47" ht="13.5" customHeight="1">
      <c r="A44" s="4"/>
      <c r="B44" s="4"/>
      <c r="C44" s="4"/>
      <c r="D44" s="4"/>
      <c r="E44" s="4"/>
      <c r="F44" s="4"/>
      <c r="G44" s="4"/>
      <c r="H44" s="4"/>
      <c r="I44" s="4"/>
      <c r="J44" s="4"/>
      <c r="K44" s="4"/>
      <c r="L44" s="4"/>
      <c r="M44" s="4"/>
      <c r="N44" s="4"/>
      <c r="O44" s="4"/>
      <c r="P44" s="4"/>
      <c r="Q44" s="4"/>
      <c r="R44" s="4"/>
      <c r="S44" s="4"/>
      <c r="T44" s="4"/>
      <c r="U44" s="4"/>
      <c r="V44" s="4"/>
      <c r="W44" s="6"/>
      <c r="X44" s="6"/>
      <c r="Y44" s="6"/>
      <c r="Z44" s="6"/>
      <c r="AA44" s="6"/>
      <c r="AB44" s="8">
        <f t="shared" si="10"/>
        <v>42</v>
      </c>
      <c r="AC44" s="7">
        <f t="shared" si="11"/>
        <v>23.299999999999997</v>
      </c>
      <c r="AD44" s="7">
        <f t="shared" si="12"/>
        <v>10.799999999999997</v>
      </c>
      <c r="AE44" s="7">
        <f t="shared" si="8"/>
        <v>20.39999999999999</v>
      </c>
      <c r="AF44" s="7">
        <f t="shared" si="5"/>
        <v>32</v>
      </c>
      <c r="AG44" s="7">
        <f t="shared" si="6"/>
        <v>-136</v>
      </c>
      <c r="AH44" s="9">
        <f t="shared" si="9"/>
        <v>27.308199707903604</v>
      </c>
      <c r="AI44" s="94">
        <f t="shared" si="7"/>
        <v>365.4000000000001</v>
      </c>
      <c r="AJ44" s="6"/>
      <c r="AK44" s="6"/>
      <c r="AL44" s="6"/>
      <c r="AM44" s="6"/>
      <c r="AN44" s="6"/>
      <c r="AO44" s="6"/>
      <c r="AP44" s="6"/>
      <c r="AQ44" s="6"/>
      <c r="AR44" s="6"/>
      <c r="AS44" s="5"/>
      <c r="AT44" s="5"/>
      <c r="AU44" s="4"/>
    </row>
    <row r="45" spans="1:47" ht="13.5" customHeight="1">
      <c r="A45" s="4"/>
      <c r="B45" s="4"/>
      <c r="C45" s="4"/>
      <c r="D45" s="4"/>
      <c r="E45" s="4"/>
      <c r="F45" s="4"/>
      <c r="G45" s="4"/>
      <c r="H45" s="4"/>
      <c r="I45" s="4"/>
      <c r="J45" s="4"/>
      <c r="K45" s="4"/>
      <c r="L45" s="4"/>
      <c r="M45" s="4"/>
      <c r="N45" s="4"/>
      <c r="O45" s="4"/>
      <c r="P45" s="4"/>
      <c r="Q45" s="4"/>
      <c r="R45" s="4"/>
      <c r="S45" s="4"/>
      <c r="T45" s="4"/>
      <c r="U45" s="4"/>
      <c r="V45" s="4"/>
      <c r="W45" s="6"/>
      <c r="X45" s="6"/>
      <c r="Y45" s="6"/>
      <c r="Z45" s="6"/>
      <c r="AA45" s="6"/>
      <c r="AB45" s="8">
        <f t="shared" si="10"/>
        <v>43</v>
      </c>
      <c r="AC45" s="7">
        <f t="shared" si="11"/>
        <v>23.25420028476507</v>
      </c>
      <c r="AD45" s="7">
        <f t="shared" si="12"/>
        <v>11.044897959183672</v>
      </c>
      <c r="AE45" s="7">
        <f t="shared" si="8"/>
        <v>22.27755102040817</v>
      </c>
      <c r="AF45" s="7">
        <f t="shared" si="5"/>
        <v>28</v>
      </c>
      <c r="AG45" s="7">
        <f t="shared" si="6"/>
        <v>-144</v>
      </c>
      <c r="AH45" s="9">
        <f t="shared" si="9"/>
        <v>27.308199707903604</v>
      </c>
      <c r="AI45" s="94">
        <f t="shared" si="7"/>
        <v>204.069387755102</v>
      </c>
      <c r="AJ45" s="6"/>
      <c r="AK45" s="6"/>
      <c r="AL45" s="6"/>
      <c r="AM45" s="6"/>
      <c r="AN45" s="6"/>
      <c r="AO45" s="6"/>
      <c r="AP45" s="6"/>
      <c r="AQ45" s="6"/>
      <c r="AR45" s="6"/>
      <c r="AS45" s="5"/>
      <c r="AT45" s="5"/>
      <c r="AU45" s="4"/>
    </row>
    <row r="46" spans="1:47" ht="13.5" customHeight="1">
      <c r="A46" s="4"/>
      <c r="B46" s="4"/>
      <c r="C46" s="4"/>
      <c r="D46" s="4"/>
      <c r="E46" s="4"/>
      <c r="F46" s="4"/>
      <c r="G46" s="4"/>
      <c r="H46" s="4"/>
      <c r="I46" s="4"/>
      <c r="J46" s="4"/>
      <c r="K46" s="4"/>
      <c r="L46" s="4"/>
      <c r="M46" s="4"/>
      <c r="N46" s="4"/>
      <c r="O46" s="4"/>
      <c r="P46" s="4"/>
      <c r="Q46" s="4"/>
      <c r="R46" s="4"/>
      <c r="S46" s="4"/>
      <c r="T46" s="4"/>
      <c r="U46" s="4"/>
      <c r="V46" s="4"/>
      <c r="W46" s="6"/>
      <c r="X46" s="6"/>
      <c r="Y46" s="6"/>
      <c r="Z46" s="6"/>
      <c r="AA46" s="6"/>
      <c r="AB46" s="8">
        <f t="shared" si="10"/>
        <v>44</v>
      </c>
      <c r="AC46" s="7">
        <f t="shared" si="11"/>
        <v>23.254267161410013</v>
      </c>
      <c r="AD46" s="7">
        <f t="shared" si="12"/>
        <v>11.322448979591833</v>
      </c>
      <c r="AE46" s="7">
        <f t="shared" si="8"/>
        <v>24.253061224489784</v>
      </c>
      <c r="AF46" s="7">
        <f t="shared" si="5"/>
        <v>24</v>
      </c>
      <c r="AG46" s="7">
        <f t="shared" si="6"/>
        <v>-152</v>
      </c>
      <c r="AH46" s="9">
        <f t="shared" si="9"/>
        <v>27.308199707903604</v>
      </c>
      <c r="AI46" s="94">
        <f t="shared" si="7"/>
        <v>32.81224489795943</v>
      </c>
      <c r="AJ46" s="6"/>
      <c r="AK46" s="6"/>
      <c r="AL46" s="6"/>
      <c r="AM46" s="6"/>
      <c r="AN46" s="6"/>
      <c r="AO46" s="6"/>
      <c r="AP46" s="6"/>
      <c r="AQ46" s="6"/>
      <c r="AR46" s="6"/>
      <c r="AS46" s="5"/>
      <c r="AT46" s="5"/>
      <c r="AU46" s="4"/>
    </row>
    <row r="47" spans="1:47" ht="13.5" customHeight="1">
      <c r="A47" s="4"/>
      <c r="B47" s="4"/>
      <c r="C47" s="4"/>
      <c r="D47" s="4"/>
      <c r="E47" s="4"/>
      <c r="F47" s="4"/>
      <c r="G47" s="4"/>
      <c r="H47" s="4"/>
      <c r="I47" s="4"/>
      <c r="J47" s="4"/>
      <c r="K47" s="4"/>
      <c r="L47" s="4"/>
      <c r="M47" s="4"/>
      <c r="N47" s="4"/>
      <c r="O47" s="4"/>
      <c r="P47" s="4"/>
      <c r="Q47" s="4"/>
      <c r="R47" s="4"/>
      <c r="S47" s="4"/>
      <c r="T47" s="4"/>
      <c r="U47" s="4"/>
      <c r="V47" s="4"/>
      <c r="W47" s="6"/>
      <c r="X47" s="6"/>
      <c r="Y47" s="6"/>
      <c r="Z47" s="6"/>
      <c r="AA47" s="6"/>
      <c r="AB47" s="8">
        <f t="shared" si="10"/>
        <v>45</v>
      </c>
      <c r="AC47" s="7">
        <f t="shared" si="11"/>
        <v>23.29931972789116</v>
      </c>
      <c r="AD47" s="7">
        <f t="shared" si="12"/>
        <v>11.632653061224495</v>
      </c>
      <c r="AE47" s="7">
        <f t="shared" si="8"/>
        <v>26.32653061224491</v>
      </c>
      <c r="AF47" s="7">
        <f t="shared" si="5"/>
        <v>20</v>
      </c>
      <c r="AG47" s="7">
        <f t="shared" si="6"/>
        <v>-160</v>
      </c>
      <c r="AH47" s="9">
        <f t="shared" si="9"/>
        <v>27.308199707903604</v>
      </c>
      <c r="AI47" s="94">
        <f t="shared" si="7"/>
        <v>-148.46938775510216</v>
      </c>
      <c r="AJ47" s="6"/>
      <c r="AK47" s="6"/>
      <c r="AL47" s="6"/>
      <c r="AM47" s="6"/>
      <c r="AN47" s="6"/>
      <c r="AO47" s="6"/>
      <c r="AP47" s="6"/>
      <c r="AQ47" s="6"/>
      <c r="AR47" s="6"/>
      <c r="AS47" s="5"/>
      <c r="AT47" s="5"/>
      <c r="AU47" s="4"/>
    </row>
    <row r="48" spans="1:47" ht="13.5" customHeight="1">
      <c r="A48" s="4"/>
      <c r="B48" s="4"/>
      <c r="C48" s="4"/>
      <c r="D48" s="4"/>
      <c r="E48" s="4"/>
      <c r="F48" s="4"/>
      <c r="G48" s="4"/>
      <c r="H48" s="4"/>
      <c r="I48" s="4"/>
      <c r="J48" s="4"/>
      <c r="K48" s="4"/>
      <c r="L48" s="4"/>
      <c r="M48" s="4"/>
      <c r="N48" s="4"/>
      <c r="O48" s="4"/>
      <c r="P48" s="4"/>
      <c r="Q48" s="4"/>
      <c r="R48" s="4"/>
      <c r="S48" s="4"/>
      <c r="T48" s="4"/>
      <c r="U48" s="4"/>
      <c r="V48" s="4"/>
      <c r="W48" s="6"/>
      <c r="X48" s="6"/>
      <c r="Y48" s="6"/>
      <c r="Z48" s="6"/>
      <c r="AA48" s="6"/>
      <c r="AB48" s="8">
        <f t="shared" si="10"/>
        <v>46</v>
      </c>
      <c r="AC48" s="7">
        <f t="shared" si="11"/>
        <v>23.388553682342504</v>
      </c>
      <c r="AD48" s="7">
        <f t="shared" si="12"/>
        <v>11.975510204081637</v>
      </c>
      <c r="AE48" s="7">
        <f t="shared" si="8"/>
        <v>28.497959183673473</v>
      </c>
      <c r="AF48" s="7">
        <f t="shared" si="5"/>
        <v>16</v>
      </c>
      <c r="AG48" s="7">
        <f t="shared" si="6"/>
        <v>-168</v>
      </c>
      <c r="AH48" s="9">
        <f t="shared" si="9"/>
        <v>27.308199707903604</v>
      </c>
      <c r="AI48" s="94">
        <f t="shared" si="7"/>
        <v>-339.8734693877552</v>
      </c>
      <c r="AJ48" s="6"/>
      <c r="AK48" s="6"/>
      <c r="AL48" s="6"/>
      <c r="AM48" s="6"/>
      <c r="AN48" s="6"/>
      <c r="AO48" s="6"/>
      <c r="AP48" s="6"/>
      <c r="AQ48" s="6"/>
      <c r="AR48" s="6"/>
      <c r="AS48" s="5"/>
      <c r="AT48" s="5"/>
      <c r="AU48" s="4"/>
    </row>
    <row r="49" spans="1:47" ht="13.5" customHeight="1">
      <c r="A49" s="4"/>
      <c r="B49" s="4"/>
      <c r="C49" s="4"/>
      <c r="D49" s="4"/>
      <c r="E49" s="4"/>
      <c r="F49" s="4"/>
      <c r="G49" s="4"/>
      <c r="H49" s="4"/>
      <c r="I49" s="4"/>
      <c r="J49" s="4"/>
      <c r="K49" s="4"/>
      <c r="L49" s="4"/>
      <c r="M49" s="4"/>
      <c r="N49" s="4"/>
      <c r="O49" s="4"/>
      <c r="P49" s="4"/>
      <c r="Q49" s="4"/>
      <c r="R49" s="4"/>
      <c r="S49" s="4"/>
      <c r="T49" s="4"/>
      <c r="U49" s="4"/>
      <c r="V49" s="4"/>
      <c r="W49" s="6"/>
      <c r="X49" s="6"/>
      <c r="Y49" s="6"/>
      <c r="Z49" s="6"/>
      <c r="AA49" s="6"/>
      <c r="AB49" s="8">
        <f t="shared" si="10"/>
        <v>47</v>
      </c>
      <c r="AC49" s="7">
        <f t="shared" si="11"/>
        <v>23.52123317412071</v>
      </c>
      <c r="AD49" s="7">
        <f t="shared" si="12"/>
        <v>12.351020408163265</v>
      </c>
      <c r="AE49" s="7">
        <f t="shared" si="8"/>
        <v>30.767346938775503</v>
      </c>
      <c r="AF49" s="7">
        <f t="shared" si="5"/>
        <v>12</v>
      </c>
      <c r="AG49" s="7">
        <f t="shared" si="6"/>
        <v>-176</v>
      </c>
      <c r="AH49" s="9">
        <f t="shared" si="9"/>
        <v>27.308199707903604</v>
      </c>
      <c r="AI49" s="94">
        <f t="shared" si="7"/>
        <v>-541.4979591836734</v>
      </c>
      <c r="AJ49" s="6"/>
      <c r="AK49" s="6"/>
      <c r="AL49" s="6"/>
      <c r="AM49" s="6"/>
      <c r="AN49" s="6"/>
      <c r="AO49" s="6"/>
      <c r="AP49" s="6"/>
      <c r="AQ49" s="6"/>
      <c r="AR49" s="6"/>
      <c r="AS49" s="5"/>
      <c r="AT49" s="5"/>
      <c r="AU49" s="4"/>
    </row>
    <row r="50" spans="1:47" ht="13.5" customHeight="1">
      <c r="A50" s="4"/>
      <c r="B50" s="4"/>
      <c r="C50" s="4"/>
      <c r="D50" s="4"/>
      <c r="E50" s="4"/>
      <c r="F50" s="4"/>
      <c r="G50" s="4"/>
      <c r="H50" s="4"/>
      <c r="I50" s="4"/>
      <c r="J50" s="4"/>
      <c r="K50" s="4"/>
      <c r="L50" s="4"/>
      <c r="M50" s="4"/>
      <c r="N50" s="4"/>
      <c r="O50" s="4"/>
      <c r="P50" s="4"/>
      <c r="Q50" s="4"/>
      <c r="R50" s="4"/>
      <c r="S50" s="4"/>
      <c r="T50" s="4"/>
      <c r="U50" s="4"/>
      <c r="V50" s="4"/>
      <c r="W50" s="6"/>
      <c r="X50" s="6"/>
      <c r="Y50" s="6"/>
      <c r="Z50" s="6"/>
      <c r="AA50" s="6"/>
      <c r="AB50" s="8">
        <f t="shared" si="10"/>
        <v>48</v>
      </c>
      <c r="AC50" s="7">
        <f t="shared" si="11"/>
        <v>23.696683673469387</v>
      </c>
      <c r="AD50" s="7">
        <f t="shared" si="12"/>
        <v>12.759183673469387</v>
      </c>
      <c r="AE50" s="7">
        <f t="shared" si="8"/>
        <v>33.134693877551015</v>
      </c>
      <c r="AF50" s="7">
        <f t="shared" si="5"/>
        <v>8</v>
      </c>
      <c r="AG50" s="7">
        <f t="shared" si="6"/>
        <v>-184</v>
      </c>
      <c r="AH50" s="9">
        <f t="shared" si="9"/>
        <v>27.308199707903604</v>
      </c>
      <c r="AI50" s="94">
        <f t="shared" si="7"/>
        <v>-753.4408163265306</v>
      </c>
      <c r="AJ50" s="6"/>
      <c r="AK50" s="6"/>
      <c r="AL50" s="6"/>
      <c r="AM50" s="6"/>
      <c r="AN50" s="6"/>
      <c r="AO50" s="6"/>
      <c r="AP50" s="6"/>
      <c r="AQ50" s="6"/>
      <c r="AR50" s="6"/>
      <c r="AS50" s="5"/>
      <c r="AT50" s="5"/>
      <c r="AU50" s="4"/>
    </row>
    <row r="51" spans="1:47" ht="13.5" customHeight="1">
      <c r="A51" s="4"/>
      <c r="B51" s="4"/>
      <c r="C51" s="4"/>
      <c r="D51" s="4"/>
      <c r="E51" s="4"/>
      <c r="F51" s="4"/>
      <c r="G51" s="4"/>
      <c r="H51" s="4"/>
      <c r="I51" s="4"/>
      <c r="J51" s="4"/>
      <c r="K51" s="4"/>
      <c r="L51" s="4"/>
      <c r="M51" s="4"/>
      <c r="N51" s="4"/>
      <c r="O51" s="4"/>
      <c r="P51" s="4"/>
      <c r="Q51" s="4"/>
      <c r="R51" s="4"/>
      <c r="S51" s="4"/>
      <c r="T51" s="4"/>
      <c r="U51" s="4"/>
      <c r="V51" s="4"/>
      <c r="W51" s="6"/>
      <c r="X51" s="6"/>
      <c r="Y51" s="6"/>
      <c r="Z51" s="6"/>
      <c r="AA51" s="6"/>
      <c r="AB51" s="8">
        <f t="shared" si="10"/>
        <v>49</v>
      </c>
      <c r="AC51" s="7">
        <f t="shared" si="11"/>
        <v>23.91428571428571</v>
      </c>
      <c r="AD51" s="7">
        <f t="shared" si="12"/>
        <v>13.199999999999996</v>
      </c>
      <c r="AE51" s="7">
        <f t="shared" si="8"/>
        <v>35.59999999999998</v>
      </c>
      <c r="AF51" s="7">
        <f t="shared" si="5"/>
        <v>4</v>
      </c>
      <c r="AG51" s="7">
        <f t="shared" si="6"/>
        <v>-192</v>
      </c>
      <c r="AH51" s="9">
        <f t="shared" si="9"/>
        <v>27.308199707903604</v>
      </c>
      <c r="AI51" s="94">
        <f t="shared" si="7"/>
        <v>-975.7999999999998</v>
      </c>
      <c r="AJ51" s="6"/>
      <c r="AK51" s="6"/>
      <c r="AL51" s="6"/>
      <c r="AM51" s="6"/>
      <c r="AN51" s="6"/>
      <c r="AO51" s="6"/>
      <c r="AP51" s="6"/>
      <c r="AQ51" s="6"/>
      <c r="AR51" s="6"/>
      <c r="AS51" s="5"/>
      <c r="AT51" s="5"/>
      <c r="AU51" s="4"/>
    </row>
    <row r="52" spans="1:47" ht="13.5" customHeight="1">
      <c r="A52" s="4"/>
      <c r="B52" s="4"/>
      <c r="C52" s="4"/>
      <c r="D52" s="4"/>
      <c r="E52" s="4"/>
      <c r="F52" s="4"/>
      <c r="G52" s="4"/>
      <c r="H52" s="4"/>
      <c r="I52" s="4"/>
      <c r="J52" s="4"/>
      <c r="K52" s="4"/>
      <c r="L52" s="4"/>
      <c r="M52" s="4"/>
      <c r="N52" s="4"/>
      <c r="O52" s="4"/>
      <c r="P52" s="4"/>
      <c r="Q52" s="4"/>
      <c r="R52" s="4"/>
      <c r="S52" s="4"/>
      <c r="T52" s="4"/>
      <c r="U52" s="4"/>
      <c r="V52" s="4"/>
      <c r="W52" s="6"/>
      <c r="X52" s="6"/>
      <c r="Y52" s="6"/>
      <c r="Z52" s="6"/>
      <c r="AA52" s="6"/>
      <c r="AB52" s="8">
        <f t="shared" si="10"/>
        <v>50</v>
      </c>
      <c r="AC52" s="7">
        <f t="shared" si="11"/>
        <v>24.173469387755098</v>
      </c>
      <c r="AD52" s="7">
        <f t="shared" si="12"/>
        <v>13.673469387755098</v>
      </c>
      <c r="AE52" s="7">
        <f t="shared" si="8"/>
        <v>38.16326530612244</v>
      </c>
      <c r="AF52" s="7">
        <f t="shared" si="5"/>
        <v>0</v>
      </c>
      <c r="AG52" s="7">
        <f t="shared" si="6"/>
        <v>-200</v>
      </c>
      <c r="AH52" s="9">
        <f t="shared" si="9"/>
        <v>27.308199707903604</v>
      </c>
      <c r="AI52" s="94">
        <f t="shared" si="7"/>
        <v>-1208.673469387755</v>
      </c>
      <c r="AJ52" s="6"/>
      <c r="AK52" s="6"/>
      <c r="AL52" s="6"/>
      <c r="AM52" s="6"/>
      <c r="AN52" s="6"/>
      <c r="AO52" s="6"/>
      <c r="AP52" s="6"/>
      <c r="AQ52" s="6"/>
      <c r="AR52" s="6"/>
      <c r="AS52" s="5"/>
      <c r="AT52" s="5"/>
      <c r="AU52" s="4"/>
    </row>
    <row r="53" spans="1:47" ht="13.5" customHeight="1">
      <c r="A53" s="4"/>
      <c r="B53" s="4"/>
      <c r="C53" s="4"/>
      <c r="D53" s="4"/>
      <c r="E53" s="4"/>
      <c r="F53" s="4"/>
      <c r="G53" s="4"/>
      <c r="H53" s="4"/>
      <c r="I53" s="4"/>
      <c r="J53" s="4"/>
      <c r="K53" s="4"/>
      <c r="L53" s="4"/>
      <c r="M53" s="4"/>
      <c r="N53" s="4"/>
      <c r="O53" s="4"/>
      <c r="P53" s="4"/>
      <c r="Q53" s="4"/>
      <c r="R53" s="4"/>
      <c r="S53" s="4"/>
      <c r="T53" s="4"/>
      <c r="U53" s="4"/>
      <c r="V53" s="4"/>
      <c r="W53" s="5"/>
      <c r="X53" s="5"/>
      <c r="Y53" s="5"/>
      <c r="Z53" s="5"/>
      <c r="AA53" s="5"/>
      <c r="AB53" s="5"/>
      <c r="AC53" s="5"/>
      <c r="AD53" s="5"/>
      <c r="AE53" s="5"/>
      <c r="AF53" s="5"/>
      <c r="AG53" s="5"/>
      <c r="AH53" s="5"/>
      <c r="AI53" s="5"/>
      <c r="AJ53" s="5"/>
      <c r="AK53" s="5"/>
      <c r="AL53" s="5"/>
      <c r="AM53" s="5"/>
      <c r="AN53" s="5"/>
      <c r="AO53" s="5"/>
      <c r="AP53" s="5"/>
      <c r="AQ53" s="5"/>
      <c r="AR53" s="5"/>
      <c r="AS53" s="5"/>
      <c r="AT53" s="5"/>
      <c r="AU53" s="4"/>
    </row>
    <row r="54" spans="1:47" ht="13.5" customHeight="1">
      <c r="A54" s="4"/>
      <c r="B54" s="4"/>
      <c r="C54" s="4"/>
      <c r="D54" s="4"/>
      <c r="E54" s="4"/>
      <c r="F54" s="4"/>
      <c r="G54" s="4"/>
      <c r="H54" s="4"/>
      <c r="I54" s="4"/>
      <c r="J54" s="4"/>
      <c r="K54" s="4"/>
      <c r="L54" s="4"/>
      <c r="M54" s="4"/>
      <c r="N54" s="4"/>
      <c r="O54" s="4"/>
      <c r="P54" s="4"/>
      <c r="Q54" s="4"/>
      <c r="R54" s="4"/>
      <c r="S54" s="4"/>
      <c r="T54" s="4"/>
      <c r="U54" s="4"/>
      <c r="V54" s="4"/>
      <c r="W54" s="5"/>
      <c r="X54" s="5"/>
      <c r="Y54" s="5"/>
      <c r="Z54" s="5"/>
      <c r="AA54" s="5"/>
      <c r="AB54" s="5"/>
      <c r="AC54" s="5"/>
      <c r="AD54" s="5"/>
      <c r="AE54" s="5"/>
      <c r="AF54" s="5"/>
      <c r="AG54" s="5"/>
      <c r="AH54" s="5"/>
      <c r="AI54" s="5"/>
      <c r="AJ54" s="5"/>
      <c r="AK54" s="5"/>
      <c r="AL54" s="5"/>
      <c r="AM54" s="5"/>
      <c r="AN54" s="5"/>
      <c r="AO54" s="5"/>
      <c r="AP54" s="5"/>
      <c r="AQ54" s="5"/>
      <c r="AR54" s="5"/>
      <c r="AS54" s="5"/>
      <c r="AT54" s="5"/>
      <c r="AU54" s="4"/>
    </row>
    <row r="55" spans="1:47"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3.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3.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3.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ht="13.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ht="13.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7"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7"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7" ht="13.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3.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13.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ht="13.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ht="13.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ht="13.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ht="13.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ht="13.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ht="13.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ht="13.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row>
    <row r="76" spans="1:47" ht="13.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row>
    <row r="77" spans="1:47" ht="13.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1:47" ht="13.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row>
    <row r="79" spans="1:47"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row>
    <row r="80" spans="1:47" ht="13.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row>
    <row r="81" spans="1:47" ht="13.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1:47" ht="13.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row>
    <row r="83" spans="1:47" ht="13.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row>
    <row r="84" spans="1:47" ht="13.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row>
    <row r="85" spans="1:47" ht="13.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row>
    <row r="86" spans="1:47" ht="13.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row>
    <row r="87" spans="1:47" ht="13.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row>
    <row r="88" spans="1:47" ht="13.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row>
    <row r="89" spans="1:47"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row>
    <row r="90" spans="1:47"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row>
    <row r="91" spans="1:47" ht="13.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row>
    <row r="92" spans="1:47" ht="13.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row>
    <row r="93" spans="1:47" ht="13.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row>
    <row r="94" spans="1:47" ht="13.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row>
    <row r="95" spans="1:47" ht="13.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row>
    <row r="96" spans="1:47" ht="13.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row>
    <row r="97" spans="1:47" ht="13.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row>
    <row r="98" spans="1:47" ht="13.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row>
    <row r="99" spans="1:47" ht="13.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row>
    <row r="100" spans="1:47" ht="13.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row>
  </sheetData>
  <mergeCells count="26">
    <mergeCell ref="V13:Y13"/>
    <mergeCell ref="V14:W14"/>
    <mergeCell ref="AK10:AN10"/>
    <mergeCell ref="AK11:AM11"/>
    <mergeCell ref="AK12:AM12"/>
    <mergeCell ref="AK14:AM14"/>
    <mergeCell ref="AK16:AM16"/>
    <mergeCell ref="AK13:AN13"/>
    <mergeCell ref="A11:C11"/>
    <mergeCell ref="A12:C12"/>
    <mergeCell ref="AK15:AM15"/>
    <mergeCell ref="V15:W15"/>
    <mergeCell ref="V16:W16"/>
    <mergeCell ref="Y14:Y16"/>
    <mergeCell ref="V11:Y11"/>
    <mergeCell ref="V12:Y12"/>
    <mergeCell ref="V1:Y1"/>
    <mergeCell ref="V8:Y8"/>
    <mergeCell ref="V9:Y9"/>
    <mergeCell ref="V10:Y10"/>
    <mergeCell ref="V7:Y7"/>
    <mergeCell ref="V2:Y2"/>
    <mergeCell ref="V3:Y3"/>
    <mergeCell ref="V4:Y4"/>
    <mergeCell ref="V5:Y5"/>
    <mergeCell ref="V6:Y6"/>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3"/>
  <dimension ref="A1:AN100"/>
  <sheetViews>
    <sheetView workbookViewId="0" topLeftCell="A1">
      <selection activeCell="A7" sqref="A7:E20"/>
    </sheetView>
  </sheetViews>
  <sheetFormatPr defaultColWidth="9.140625" defaultRowHeight="15"/>
  <cols>
    <col min="28" max="28" width="11.7109375" style="0" bestFit="1" customWidth="1"/>
  </cols>
  <sheetData>
    <row r="1" spans="1:40" ht="15">
      <c r="A1" s="49"/>
      <c r="B1" s="49"/>
      <c r="C1" s="49"/>
      <c r="D1" s="49"/>
      <c r="E1" s="49"/>
      <c r="F1" s="49"/>
      <c r="G1" s="49"/>
      <c r="H1" s="49"/>
      <c r="I1" s="49"/>
      <c r="J1" s="49"/>
      <c r="K1" s="49"/>
      <c r="L1" s="49"/>
      <c r="M1" s="49"/>
      <c r="N1" s="49"/>
      <c r="O1" s="49"/>
      <c r="P1" s="49"/>
      <c r="Q1" s="49"/>
      <c r="R1" s="49"/>
      <c r="S1" s="49"/>
      <c r="T1" s="49"/>
      <c r="U1" s="49"/>
      <c r="V1" s="13"/>
      <c r="W1" s="13"/>
      <c r="X1" s="13"/>
      <c r="Y1" s="13"/>
      <c r="Z1" s="13"/>
      <c r="AA1" s="17" t="s">
        <v>110</v>
      </c>
      <c r="AB1" s="18" t="s">
        <v>45</v>
      </c>
      <c r="AC1" s="13"/>
      <c r="AD1" s="13"/>
      <c r="AE1" s="13"/>
      <c r="AF1" s="13"/>
      <c r="AG1" s="13"/>
      <c r="AH1" s="13"/>
      <c r="AI1" s="13"/>
      <c r="AJ1" s="13"/>
      <c r="AK1" s="13"/>
      <c r="AL1" s="13"/>
      <c r="AM1" s="13"/>
      <c r="AN1" s="13"/>
    </row>
    <row r="2" spans="1:40" ht="15">
      <c r="A2" s="49"/>
      <c r="B2" s="49"/>
      <c r="C2" s="49"/>
      <c r="D2" s="49"/>
      <c r="E2" s="49"/>
      <c r="F2" s="49"/>
      <c r="G2" s="49"/>
      <c r="H2" s="49"/>
      <c r="I2" s="49"/>
      <c r="J2" s="49"/>
      <c r="K2" s="49"/>
      <c r="L2" s="49"/>
      <c r="M2" s="49"/>
      <c r="N2" s="49"/>
      <c r="O2" s="49"/>
      <c r="P2" s="49"/>
      <c r="Q2" s="49"/>
      <c r="R2" s="49"/>
      <c r="S2" s="49"/>
      <c r="T2" s="49"/>
      <c r="U2" s="49"/>
      <c r="V2" s="13"/>
      <c r="W2" s="13"/>
      <c r="X2" s="13"/>
      <c r="Y2" s="13"/>
      <c r="Z2" s="13"/>
      <c r="AA2" s="15">
        <v>0</v>
      </c>
      <c r="AB2" s="16">
        <v>100</v>
      </c>
      <c r="AC2" s="13"/>
      <c r="AD2" s="13"/>
      <c r="AE2" s="13"/>
      <c r="AF2" s="13"/>
      <c r="AG2" s="13"/>
      <c r="AH2" s="13"/>
      <c r="AI2" s="13"/>
      <c r="AJ2" s="13"/>
      <c r="AK2" s="13"/>
      <c r="AL2" s="13"/>
      <c r="AM2" s="13"/>
      <c r="AN2" s="13"/>
    </row>
    <row r="3" spans="1:40" ht="15">
      <c r="A3" s="49"/>
      <c r="B3" s="49"/>
      <c r="C3" s="49"/>
      <c r="D3" s="49"/>
      <c r="E3" s="49"/>
      <c r="F3" s="49"/>
      <c r="G3" s="49"/>
      <c r="H3" s="49"/>
      <c r="I3" s="49"/>
      <c r="J3" s="49"/>
      <c r="K3" s="49"/>
      <c r="L3" s="49"/>
      <c r="M3" s="49"/>
      <c r="N3" s="49"/>
      <c r="O3" s="49"/>
      <c r="P3" s="49"/>
      <c r="Q3" s="49"/>
      <c r="R3" s="49"/>
      <c r="S3" s="49"/>
      <c r="T3" s="49"/>
      <c r="U3" s="49"/>
      <c r="V3" s="13"/>
      <c r="W3" s="13"/>
      <c r="X3" s="13"/>
      <c r="Y3" s="13"/>
      <c r="Z3" s="13"/>
      <c r="AA3" s="15">
        <f>AA2+1</f>
        <v>1</v>
      </c>
      <c r="AB3" s="16">
        <v>100</v>
      </c>
      <c r="AC3" s="13"/>
      <c r="AD3" s="13"/>
      <c r="AE3" s="13"/>
      <c r="AF3" s="13"/>
      <c r="AG3" s="13"/>
      <c r="AH3" s="13"/>
      <c r="AI3" s="13"/>
      <c r="AJ3" s="13"/>
      <c r="AK3" s="13"/>
      <c r="AL3" s="13"/>
      <c r="AM3" s="13"/>
      <c r="AN3" s="13"/>
    </row>
    <row r="4" spans="1:40" ht="15">
      <c r="A4" s="49"/>
      <c r="B4" s="49"/>
      <c r="C4" s="49"/>
      <c r="D4" s="49"/>
      <c r="E4" s="49"/>
      <c r="F4" s="49"/>
      <c r="G4" s="49"/>
      <c r="H4" s="49"/>
      <c r="I4" s="49"/>
      <c r="J4" s="49"/>
      <c r="K4" s="49"/>
      <c r="L4" s="49"/>
      <c r="M4" s="49"/>
      <c r="N4" s="49"/>
      <c r="O4" s="49"/>
      <c r="P4" s="49"/>
      <c r="Q4" s="49"/>
      <c r="R4" s="49"/>
      <c r="S4" s="49"/>
      <c r="T4" s="49"/>
      <c r="U4" s="49"/>
      <c r="V4" s="13"/>
      <c r="W4" s="13"/>
      <c r="X4" s="13"/>
      <c r="Y4" s="13"/>
      <c r="Z4" s="13"/>
      <c r="AA4" s="15">
        <f aca="true" t="shared" si="0" ref="AA4:AA54">AA3+1</f>
        <v>2</v>
      </c>
      <c r="AB4" s="16">
        <v>100</v>
      </c>
      <c r="AC4" s="13"/>
      <c r="AD4" s="13"/>
      <c r="AE4" s="13"/>
      <c r="AF4" s="13"/>
      <c r="AG4" s="13"/>
      <c r="AH4" s="13"/>
      <c r="AI4" s="13"/>
      <c r="AJ4" s="13"/>
      <c r="AK4" s="13"/>
      <c r="AL4" s="13"/>
      <c r="AM4" s="13"/>
      <c r="AN4" s="13"/>
    </row>
    <row r="5" spans="1:40" ht="15">
      <c r="A5" s="49"/>
      <c r="B5" s="49"/>
      <c r="C5" s="49"/>
      <c r="D5" s="49"/>
      <c r="E5" s="49"/>
      <c r="F5" s="49"/>
      <c r="G5" s="49"/>
      <c r="H5" s="49"/>
      <c r="I5" s="49"/>
      <c r="J5" s="49"/>
      <c r="K5" s="49"/>
      <c r="L5" s="49"/>
      <c r="M5" s="49"/>
      <c r="N5" s="49"/>
      <c r="O5" s="49"/>
      <c r="P5" s="49"/>
      <c r="Q5" s="49"/>
      <c r="R5" s="49"/>
      <c r="S5" s="49"/>
      <c r="T5" s="49"/>
      <c r="U5" s="49"/>
      <c r="V5" s="13"/>
      <c r="W5" s="13"/>
      <c r="X5" s="13"/>
      <c r="Y5" s="13"/>
      <c r="Z5" s="13"/>
      <c r="AA5" s="15">
        <f t="shared" si="0"/>
        <v>3</v>
      </c>
      <c r="AB5" s="16">
        <v>100</v>
      </c>
      <c r="AC5" s="13"/>
      <c r="AD5" s="13"/>
      <c r="AE5" s="13"/>
      <c r="AF5" s="13"/>
      <c r="AG5" s="13"/>
      <c r="AH5" s="13"/>
      <c r="AI5" s="13"/>
      <c r="AJ5" s="13"/>
      <c r="AK5" s="13"/>
      <c r="AL5" s="13"/>
      <c r="AM5" s="13"/>
      <c r="AN5" s="13"/>
    </row>
    <row r="6" spans="1:40" ht="15">
      <c r="A6" s="49"/>
      <c r="B6" s="49"/>
      <c r="C6" s="49"/>
      <c r="D6" s="49"/>
      <c r="E6" s="49"/>
      <c r="F6" s="49"/>
      <c r="G6" s="49"/>
      <c r="H6" s="49"/>
      <c r="I6" s="49"/>
      <c r="J6" s="49"/>
      <c r="K6" s="49"/>
      <c r="L6" s="49"/>
      <c r="M6" s="49"/>
      <c r="N6" s="49"/>
      <c r="O6" s="49"/>
      <c r="P6" s="49"/>
      <c r="Q6" s="49"/>
      <c r="R6" s="49"/>
      <c r="S6" s="49"/>
      <c r="T6" s="49"/>
      <c r="U6" s="49"/>
      <c r="V6" s="13"/>
      <c r="W6" s="13"/>
      <c r="X6" s="13"/>
      <c r="Y6" s="13"/>
      <c r="Z6" s="13"/>
      <c r="AA6" s="15">
        <f t="shared" si="0"/>
        <v>4</v>
      </c>
      <c r="AB6" s="16">
        <v>100</v>
      </c>
      <c r="AC6" s="13"/>
      <c r="AD6" s="13"/>
      <c r="AE6" s="13"/>
      <c r="AF6" s="13"/>
      <c r="AG6" s="13"/>
      <c r="AH6" s="13"/>
      <c r="AI6" s="13"/>
      <c r="AJ6" s="13"/>
      <c r="AK6" s="13"/>
      <c r="AL6" s="13"/>
      <c r="AM6" s="13"/>
      <c r="AN6" s="13"/>
    </row>
    <row r="7" spans="1:40" ht="15">
      <c r="A7" s="123"/>
      <c r="B7" s="123"/>
      <c r="C7" s="123" t="s">
        <v>41</v>
      </c>
      <c r="D7" s="123" t="s">
        <v>42</v>
      </c>
      <c r="E7" s="123" t="s">
        <v>43</v>
      </c>
      <c r="F7" s="49"/>
      <c r="G7" s="49"/>
      <c r="H7" s="49"/>
      <c r="I7" s="49"/>
      <c r="J7" s="49"/>
      <c r="K7" s="49"/>
      <c r="L7" s="49"/>
      <c r="M7" s="49"/>
      <c r="N7" s="49"/>
      <c r="O7" s="49"/>
      <c r="P7" s="49"/>
      <c r="Q7" s="49"/>
      <c r="R7" s="49"/>
      <c r="S7" s="49"/>
      <c r="T7" s="49"/>
      <c r="U7" s="49"/>
      <c r="V7" s="13"/>
      <c r="W7" s="13"/>
      <c r="X7" s="13"/>
      <c r="Y7" s="13"/>
      <c r="Z7" s="13"/>
      <c r="AA7" s="15">
        <f t="shared" si="0"/>
        <v>5</v>
      </c>
      <c r="AB7" s="16">
        <v>100</v>
      </c>
      <c r="AC7" s="13"/>
      <c r="AD7" s="13"/>
      <c r="AE7" s="13"/>
      <c r="AF7" s="13"/>
      <c r="AG7" s="13"/>
      <c r="AH7" s="13"/>
      <c r="AI7" s="13"/>
      <c r="AJ7" s="13"/>
      <c r="AK7" s="13"/>
      <c r="AL7" s="13"/>
      <c r="AM7" s="13"/>
      <c r="AN7" s="13"/>
    </row>
    <row r="8" spans="1:40" ht="15">
      <c r="A8" s="124" t="s">
        <v>36</v>
      </c>
      <c r="B8" s="124" t="s">
        <v>110</v>
      </c>
      <c r="C8" s="124" t="s">
        <v>34</v>
      </c>
      <c r="D8" s="124" t="s">
        <v>34</v>
      </c>
      <c r="E8" s="124" t="s">
        <v>34</v>
      </c>
      <c r="F8" s="49"/>
      <c r="G8" s="49"/>
      <c r="H8" s="49"/>
      <c r="I8" s="49"/>
      <c r="J8" s="49"/>
      <c r="K8" s="49"/>
      <c r="L8" s="49"/>
      <c r="M8" s="49"/>
      <c r="N8" s="49"/>
      <c r="O8" s="49"/>
      <c r="P8" s="49"/>
      <c r="Q8" s="49"/>
      <c r="R8" s="49"/>
      <c r="S8" s="49"/>
      <c r="T8" s="49"/>
      <c r="U8" s="49"/>
      <c r="V8" s="13"/>
      <c r="W8" s="13"/>
      <c r="X8" s="13"/>
      <c r="Y8" s="13"/>
      <c r="Z8" s="13"/>
      <c r="AA8" s="15">
        <f t="shared" si="0"/>
        <v>6</v>
      </c>
      <c r="AB8" s="16">
        <v>100</v>
      </c>
      <c r="AC8" s="13"/>
      <c r="AD8" s="13"/>
      <c r="AE8" s="13"/>
      <c r="AF8" s="13"/>
      <c r="AG8" s="13"/>
      <c r="AH8" s="13"/>
      <c r="AI8" s="13"/>
      <c r="AJ8" s="13"/>
      <c r="AK8" s="13"/>
      <c r="AL8" s="13"/>
      <c r="AM8" s="13"/>
      <c r="AN8" s="13"/>
    </row>
    <row r="9" spans="1:40" ht="15">
      <c r="A9" s="125">
        <v>110</v>
      </c>
      <c r="B9" s="125">
        <v>0</v>
      </c>
      <c r="C9" s="125">
        <v>0</v>
      </c>
      <c r="D9" s="126" t="s">
        <v>44</v>
      </c>
      <c r="E9" s="126" t="s">
        <v>44</v>
      </c>
      <c r="F9" s="49"/>
      <c r="G9" s="49"/>
      <c r="H9" s="49"/>
      <c r="I9" s="49"/>
      <c r="J9" s="49"/>
      <c r="K9" s="49"/>
      <c r="L9" s="49"/>
      <c r="M9" s="49"/>
      <c r="N9" s="49"/>
      <c r="O9" s="49"/>
      <c r="P9" s="49"/>
      <c r="Q9" s="49"/>
      <c r="R9" s="49"/>
      <c r="S9" s="49"/>
      <c r="T9" s="49"/>
      <c r="U9" s="49"/>
      <c r="V9" s="13"/>
      <c r="W9" s="13"/>
      <c r="X9" s="13"/>
      <c r="Y9" s="13"/>
      <c r="Z9" s="13"/>
      <c r="AA9" s="15">
        <f t="shared" si="0"/>
        <v>7</v>
      </c>
      <c r="AB9" s="16">
        <v>100</v>
      </c>
      <c r="AC9" s="13"/>
      <c r="AD9" s="13"/>
      <c r="AE9" s="13"/>
      <c r="AF9" s="13"/>
      <c r="AG9" s="13"/>
      <c r="AH9" s="13"/>
      <c r="AI9" s="13"/>
      <c r="AJ9" s="13"/>
      <c r="AK9" s="13"/>
      <c r="AL9" s="13"/>
      <c r="AM9" s="13"/>
      <c r="AN9" s="13"/>
    </row>
    <row r="10" spans="1:40" ht="15">
      <c r="A10" s="125">
        <v>100</v>
      </c>
      <c r="B10" s="125">
        <v>0</v>
      </c>
      <c r="C10" s="125">
        <f>A10*B10</f>
        <v>0</v>
      </c>
      <c r="D10" s="126" t="s">
        <v>44</v>
      </c>
      <c r="E10" s="125"/>
      <c r="F10" s="49"/>
      <c r="G10" s="49"/>
      <c r="H10" s="49"/>
      <c r="I10" s="49"/>
      <c r="J10" s="49"/>
      <c r="K10" s="49"/>
      <c r="L10" s="49"/>
      <c r="M10" s="49"/>
      <c r="N10" s="49"/>
      <c r="O10" s="49"/>
      <c r="P10" s="49"/>
      <c r="Q10" s="49"/>
      <c r="R10" s="49"/>
      <c r="S10" s="49"/>
      <c r="T10" s="49"/>
      <c r="U10" s="49"/>
      <c r="V10" s="13"/>
      <c r="W10" s="13"/>
      <c r="X10" s="13"/>
      <c r="Y10" s="13"/>
      <c r="Z10" s="13"/>
      <c r="AA10" s="15">
        <f t="shared" si="0"/>
        <v>8</v>
      </c>
      <c r="AB10" s="16">
        <v>100</v>
      </c>
      <c r="AC10" s="13"/>
      <c r="AD10" s="13"/>
      <c r="AE10" s="13"/>
      <c r="AF10" s="13"/>
      <c r="AG10" s="13"/>
      <c r="AH10" s="13"/>
      <c r="AI10" s="13"/>
      <c r="AJ10" s="13"/>
      <c r="AK10" s="13"/>
      <c r="AL10" s="13"/>
      <c r="AM10" s="13"/>
      <c r="AN10" s="13"/>
    </row>
    <row r="11" spans="1:40" ht="15">
      <c r="A11" s="125">
        <v>100</v>
      </c>
      <c r="B11" s="125">
        <v>1</v>
      </c>
      <c r="C11" s="125">
        <f aca="true" t="shared" si="1" ref="C11:C19">A11*B11</f>
        <v>100</v>
      </c>
      <c r="D11" s="125">
        <f>A11</f>
        <v>100</v>
      </c>
      <c r="E11" s="125">
        <f>A11</f>
        <v>100</v>
      </c>
      <c r="F11" s="49"/>
      <c r="G11" s="49"/>
      <c r="H11" s="49"/>
      <c r="I11" s="49"/>
      <c r="J11" s="49"/>
      <c r="K11" s="49"/>
      <c r="L11" s="49"/>
      <c r="M11" s="49"/>
      <c r="N11" s="49"/>
      <c r="O11" s="49"/>
      <c r="P11" s="49"/>
      <c r="Q11" s="49"/>
      <c r="R11" s="49"/>
      <c r="S11" s="49"/>
      <c r="T11" s="49"/>
      <c r="U11" s="49"/>
      <c r="V11" s="13"/>
      <c r="W11" s="13"/>
      <c r="X11" s="13"/>
      <c r="Y11" s="13"/>
      <c r="Z11" s="13"/>
      <c r="AA11" s="15">
        <f t="shared" si="0"/>
        <v>9</v>
      </c>
      <c r="AB11" s="16">
        <v>100</v>
      </c>
      <c r="AC11" s="13"/>
      <c r="AD11" s="13"/>
      <c r="AE11" s="13"/>
      <c r="AF11" s="13"/>
      <c r="AG11" s="13"/>
      <c r="AH11" s="13"/>
      <c r="AI11" s="13"/>
      <c r="AJ11" s="13"/>
      <c r="AK11" s="13"/>
      <c r="AL11" s="13"/>
      <c r="AM11" s="13"/>
      <c r="AN11" s="13"/>
    </row>
    <row r="12" spans="1:40" ht="15">
      <c r="A12" s="125">
        <v>100</v>
      </c>
      <c r="B12" s="125">
        <v>2</v>
      </c>
      <c r="C12" s="125">
        <f t="shared" si="1"/>
        <v>200</v>
      </c>
      <c r="D12" s="125">
        <f aca="true" t="shared" si="2" ref="D12:D19">A12</f>
        <v>100</v>
      </c>
      <c r="E12" s="125">
        <f aca="true" t="shared" si="3" ref="E12:E19">A12</f>
        <v>100</v>
      </c>
      <c r="F12" s="49"/>
      <c r="G12" s="49"/>
      <c r="H12" s="49"/>
      <c r="I12" s="49"/>
      <c r="J12" s="49"/>
      <c r="K12" s="49"/>
      <c r="L12" s="49"/>
      <c r="M12" s="49"/>
      <c r="N12" s="49"/>
      <c r="O12" s="49"/>
      <c r="P12" s="49"/>
      <c r="Q12" s="49"/>
      <c r="R12" s="49"/>
      <c r="S12" s="49"/>
      <c r="T12" s="49"/>
      <c r="U12" s="49"/>
      <c r="V12" s="13"/>
      <c r="W12" s="13"/>
      <c r="X12" s="13"/>
      <c r="Y12" s="13"/>
      <c r="Z12" s="13"/>
      <c r="AA12" s="15">
        <f t="shared" si="0"/>
        <v>10</v>
      </c>
      <c r="AB12" s="16">
        <v>100</v>
      </c>
      <c r="AC12" s="13"/>
      <c r="AD12" s="13"/>
      <c r="AE12" s="13"/>
      <c r="AF12" s="13"/>
      <c r="AG12" s="13"/>
      <c r="AH12" s="13"/>
      <c r="AI12" s="13"/>
      <c r="AJ12" s="13"/>
      <c r="AK12" s="13"/>
      <c r="AL12" s="13"/>
      <c r="AM12" s="13"/>
      <c r="AN12" s="13"/>
    </row>
    <row r="13" spans="1:40" ht="15">
      <c r="A13" s="125">
        <v>100</v>
      </c>
      <c r="B13" s="125">
        <v>3</v>
      </c>
      <c r="C13" s="125">
        <f t="shared" si="1"/>
        <v>300</v>
      </c>
      <c r="D13" s="125">
        <f t="shared" si="2"/>
        <v>100</v>
      </c>
      <c r="E13" s="125">
        <f t="shared" si="3"/>
        <v>100</v>
      </c>
      <c r="F13" s="49"/>
      <c r="G13" s="49"/>
      <c r="H13" s="49"/>
      <c r="I13" s="49"/>
      <c r="J13" s="49"/>
      <c r="K13" s="49"/>
      <c r="L13" s="49"/>
      <c r="M13" s="49"/>
      <c r="N13" s="49"/>
      <c r="O13" s="49"/>
      <c r="P13" s="49"/>
      <c r="Q13" s="49"/>
      <c r="R13" s="49"/>
      <c r="S13" s="49"/>
      <c r="T13" s="49"/>
      <c r="U13" s="49"/>
      <c r="V13" s="13"/>
      <c r="W13" s="13"/>
      <c r="X13" s="13"/>
      <c r="Y13" s="13"/>
      <c r="Z13" s="13"/>
      <c r="AA13" s="15">
        <f t="shared" si="0"/>
        <v>11</v>
      </c>
      <c r="AB13" s="16">
        <v>100</v>
      </c>
      <c r="AC13" s="13"/>
      <c r="AD13" s="13"/>
      <c r="AE13" s="13"/>
      <c r="AF13" s="13"/>
      <c r="AG13" s="13"/>
      <c r="AH13" s="13"/>
      <c r="AI13" s="13"/>
      <c r="AJ13" s="13"/>
      <c r="AK13" s="13"/>
      <c r="AL13" s="13"/>
      <c r="AM13" s="13"/>
      <c r="AN13" s="13"/>
    </row>
    <row r="14" spans="1:40" ht="15">
      <c r="A14" s="125">
        <v>100</v>
      </c>
      <c r="B14" s="125">
        <v>4</v>
      </c>
      <c r="C14" s="125">
        <f t="shared" si="1"/>
        <v>400</v>
      </c>
      <c r="D14" s="125">
        <f t="shared" si="2"/>
        <v>100</v>
      </c>
      <c r="E14" s="125">
        <f t="shared" si="3"/>
        <v>100</v>
      </c>
      <c r="F14" s="49"/>
      <c r="G14" s="49"/>
      <c r="H14" s="49"/>
      <c r="I14" s="49"/>
      <c r="J14" s="49"/>
      <c r="K14" s="49"/>
      <c r="L14" s="49"/>
      <c r="M14" s="49"/>
      <c r="N14" s="49"/>
      <c r="O14" s="49"/>
      <c r="P14" s="49"/>
      <c r="Q14" s="49"/>
      <c r="R14" s="49"/>
      <c r="S14" s="49"/>
      <c r="T14" s="49"/>
      <c r="U14" s="49"/>
      <c r="V14" s="13"/>
      <c r="W14" s="13"/>
      <c r="X14" s="13"/>
      <c r="Y14" s="13"/>
      <c r="Z14" s="13"/>
      <c r="AA14" s="15">
        <f t="shared" si="0"/>
        <v>12</v>
      </c>
      <c r="AB14" s="16">
        <v>100</v>
      </c>
      <c r="AC14" s="13"/>
      <c r="AD14" s="13"/>
      <c r="AE14" s="13"/>
      <c r="AF14" s="13"/>
      <c r="AG14" s="13"/>
      <c r="AH14" s="13"/>
      <c r="AI14" s="13"/>
      <c r="AJ14" s="13"/>
      <c r="AK14" s="13"/>
      <c r="AL14" s="13"/>
      <c r="AM14" s="13"/>
      <c r="AN14" s="13"/>
    </row>
    <row r="15" spans="1:40" ht="15">
      <c r="A15" s="125">
        <v>100</v>
      </c>
      <c r="B15" s="125">
        <v>5</v>
      </c>
      <c r="C15" s="125">
        <f t="shared" si="1"/>
        <v>500</v>
      </c>
      <c r="D15" s="125">
        <f t="shared" si="2"/>
        <v>100</v>
      </c>
      <c r="E15" s="125">
        <f t="shared" si="3"/>
        <v>100</v>
      </c>
      <c r="F15" s="49"/>
      <c r="G15" s="49"/>
      <c r="H15" s="49"/>
      <c r="I15" s="49"/>
      <c r="J15" s="49"/>
      <c r="K15" s="49"/>
      <c r="L15" s="49"/>
      <c r="M15" s="49"/>
      <c r="N15" s="49"/>
      <c r="O15" s="49"/>
      <c r="P15" s="49"/>
      <c r="Q15" s="49"/>
      <c r="R15" s="49"/>
      <c r="S15" s="49"/>
      <c r="T15" s="49"/>
      <c r="U15" s="49"/>
      <c r="V15" s="13"/>
      <c r="W15" s="13"/>
      <c r="X15" s="13"/>
      <c r="Y15" s="13"/>
      <c r="Z15" s="13"/>
      <c r="AA15" s="15">
        <f t="shared" si="0"/>
        <v>13</v>
      </c>
      <c r="AB15" s="16">
        <v>100</v>
      </c>
      <c r="AC15" s="13"/>
      <c r="AD15" s="13"/>
      <c r="AE15" s="13"/>
      <c r="AF15" s="13"/>
      <c r="AG15" s="13"/>
      <c r="AH15" s="13"/>
      <c r="AI15" s="13"/>
      <c r="AJ15" s="13"/>
      <c r="AK15" s="13"/>
      <c r="AL15" s="13"/>
      <c r="AM15" s="13"/>
      <c r="AN15" s="13"/>
    </row>
    <row r="16" spans="1:40" ht="15">
      <c r="A16" s="127" t="s">
        <v>39</v>
      </c>
      <c r="B16" s="127" t="s">
        <v>39</v>
      </c>
      <c r="C16" s="127" t="s">
        <v>39</v>
      </c>
      <c r="D16" s="127" t="str">
        <f t="shared" si="2"/>
        <v>…</v>
      </c>
      <c r="E16" s="127" t="str">
        <f t="shared" si="3"/>
        <v>…</v>
      </c>
      <c r="F16" s="49"/>
      <c r="G16" s="49"/>
      <c r="H16" s="49"/>
      <c r="I16" s="49"/>
      <c r="J16" s="49"/>
      <c r="K16" s="49"/>
      <c r="L16" s="49"/>
      <c r="M16" s="49"/>
      <c r="N16" s="49"/>
      <c r="O16" s="49"/>
      <c r="P16" s="49"/>
      <c r="Q16" s="49"/>
      <c r="R16" s="49"/>
      <c r="S16" s="49"/>
      <c r="T16" s="49"/>
      <c r="U16" s="49"/>
      <c r="V16" s="13"/>
      <c r="W16" s="13"/>
      <c r="X16" s="13"/>
      <c r="Y16" s="13"/>
      <c r="Z16" s="13"/>
      <c r="AA16" s="15">
        <f t="shared" si="0"/>
        <v>14</v>
      </c>
      <c r="AB16" s="16">
        <v>100</v>
      </c>
      <c r="AC16" s="13"/>
      <c r="AD16" s="13"/>
      <c r="AE16" s="13"/>
      <c r="AF16" s="13"/>
      <c r="AG16" s="13"/>
      <c r="AH16" s="13"/>
      <c r="AI16" s="13"/>
      <c r="AJ16" s="13"/>
      <c r="AK16" s="13"/>
      <c r="AL16" s="13"/>
      <c r="AM16" s="13"/>
      <c r="AN16" s="13"/>
    </row>
    <row r="17" spans="1:40" ht="15">
      <c r="A17" s="125">
        <v>100</v>
      </c>
      <c r="B17" s="125">
        <v>50</v>
      </c>
      <c r="C17" s="125">
        <f t="shared" si="1"/>
        <v>5000</v>
      </c>
      <c r="D17" s="125">
        <f t="shared" si="2"/>
        <v>100</v>
      </c>
      <c r="E17" s="125">
        <f t="shared" si="3"/>
        <v>100</v>
      </c>
      <c r="F17" s="49"/>
      <c r="G17" s="49"/>
      <c r="H17" s="49"/>
      <c r="I17" s="49"/>
      <c r="J17" s="49"/>
      <c r="K17" s="49"/>
      <c r="L17" s="49"/>
      <c r="M17" s="49"/>
      <c r="N17" s="49"/>
      <c r="O17" s="49"/>
      <c r="P17" s="49"/>
      <c r="Q17" s="49"/>
      <c r="R17" s="49"/>
      <c r="S17" s="49"/>
      <c r="T17" s="49"/>
      <c r="U17" s="49"/>
      <c r="V17" s="13"/>
      <c r="W17" s="13"/>
      <c r="X17" s="13"/>
      <c r="Y17" s="13"/>
      <c r="Z17" s="13"/>
      <c r="AA17" s="15">
        <f t="shared" si="0"/>
        <v>15</v>
      </c>
      <c r="AB17" s="16">
        <v>100</v>
      </c>
      <c r="AC17" s="13"/>
      <c r="AD17" s="13"/>
      <c r="AE17" s="13"/>
      <c r="AF17" s="13"/>
      <c r="AG17" s="13"/>
      <c r="AH17" s="13"/>
      <c r="AI17" s="13"/>
      <c r="AJ17" s="13"/>
      <c r="AK17" s="13"/>
      <c r="AL17" s="13"/>
      <c r="AM17" s="13"/>
      <c r="AN17" s="13"/>
    </row>
    <row r="18" spans="1:40" ht="15">
      <c r="A18" s="125">
        <v>100</v>
      </c>
      <c r="B18" s="125">
        <v>51</v>
      </c>
      <c r="C18" s="125">
        <f t="shared" si="1"/>
        <v>5100</v>
      </c>
      <c r="D18" s="125">
        <f t="shared" si="2"/>
        <v>100</v>
      </c>
      <c r="E18" s="125">
        <f t="shared" si="3"/>
        <v>100</v>
      </c>
      <c r="F18" s="49"/>
      <c r="G18" s="49"/>
      <c r="H18" s="49"/>
      <c r="I18" s="49"/>
      <c r="J18" s="49"/>
      <c r="K18" s="49"/>
      <c r="L18" s="49"/>
      <c r="M18" s="49"/>
      <c r="N18" s="49"/>
      <c r="O18" s="49"/>
      <c r="P18" s="49"/>
      <c r="Q18" s="49"/>
      <c r="R18" s="49"/>
      <c r="S18" s="49"/>
      <c r="T18" s="49"/>
      <c r="U18" s="49"/>
      <c r="V18" s="13"/>
      <c r="W18" s="13"/>
      <c r="X18" s="13"/>
      <c r="Y18" s="13"/>
      <c r="Z18" s="13"/>
      <c r="AA18" s="15">
        <f t="shared" si="0"/>
        <v>16</v>
      </c>
      <c r="AB18" s="16">
        <v>100</v>
      </c>
      <c r="AC18" s="13"/>
      <c r="AD18" s="13"/>
      <c r="AE18" s="13"/>
      <c r="AF18" s="13"/>
      <c r="AG18" s="13"/>
      <c r="AH18" s="13"/>
      <c r="AI18" s="13"/>
      <c r="AJ18" s="13"/>
      <c r="AK18" s="13"/>
      <c r="AL18" s="13"/>
      <c r="AM18" s="13"/>
      <c r="AN18" s="13"/>
    </row>
    <row r="19" spans="1:40" ht="15">
      <c r="A19" s="125">
        <v>100</v>
      </c>
      <c r="B19" s="125">
        <v>52</v>
      </c>
      <c r="C19" s="125">
        <f t="shared" si="1"/>
        <v>5200</v>
      </c>
      <c r="D19" s="125">
        <f t="shared" si="2"/>
        <v>100</v>
      </c>
      <c r="E19" s="125">
        <f t="shared" si="3"/>
        <v>100</v>
      </c>
      <c r="F19" s="49"/>
      <c r="G19" s="49"/>
      <c r="H19" s="49"/>
      <c r="I19" s="49"/>
      <c r="J19" s="49"/>
      <c r="K19" s="49"/>
      <c r="L19" s="49"/>
      <c r="M19" s="49"/>
      <c r="N19" s="49"/>
      <c r="O19" s="49"/>
      <c r="P19" s="49"/>
      <c r="Q19" s="49"/>
      <c r="R19" s="49"/>
      <c r="S19" s="49"/>
      <c r="T19" s="49"/>
      <c r="U19" s="49"/>
      <c r="V19" s="13"/>
      <c r="W19" s="13"/>
      <c r="X19" s="13"/>
      <c r="Y19" s="13"/>
      <c r="Z19" s="13"/>
      <c r="AA19" s="15">
        <f t="shared" si="0"/>
        <v>17</v>
      </c>
      <c r="AB19" s="16">
        <v>100</v>
      </c>
      <c r="AC19" s="13"/>
      <c r="AD19" s="13"/>
      <c r="AE19" s="13"/>
      <c r="AF19" s="13"/>
      <c r="AG19" s="13"/>
      <c r="AH19" s="13"/>
      <c r="AI19" s="13"/>
      <c r="AJ19" s="13"/>
      <c r="AK19" s="13"/>
      <c r="AL19" s="13"/>
      <c r="AM19" s="13"/>
      <c r="AN19" s="13"/>
    </row>
    <row r="20" spans="1:40" ht="15">
      <c r="A20" s="127" t="s">
        <v>39</v>
      </c>
      <c r="B20" s="127" t="s">
        <v>39</v>
      </c>
      <c r="C20" s="127" t="s">
        <v>39</v>
      </c>
      <c r="D20" s="127" t="str">
        <f>A20</f>
        <v>…</v>
      </c>
      <c r="E20" s="127" t="str">
        <f>A20</f>
        <v>…</v>
      </c>
      <c r="F20" s="49"/>
      <c r="G20" s="49"/>
      <c r="H20" s="49"/>
      <c r="I20" s="49"/>
      <c r="J20" s="49"/>
      <c r="K20" s="49"/>
      <c r="L20" s="49"/>
      <c r="M20" s="49"/>
      <c r="N20" s="49"/>
      <c r="O20" s="49"/>
      <c r="P20" s="49"/>
      <c r="Q20" s="49"/>
      <c r="R20" s="49"/>
      <c r="S20" s="49"/>
      <c r="T20" s="49"/>
      <c r="U20" s="49"/>
      <c r="V20" s="13"/>
      <c r="W20" s="13"/>
      <c r="X20" s="13"/>
      <c r="Y20" s="13"/>
      <c r="Z20" s="13"/>
      <c r="AA20" s="15">
        <f t="shared" si="0"/>
        <v>18</v>
      </c>
      <c r="AB20" s="16">
        <v>100</v>
      </c>
      <c r="AC20" s="13"/>
      <c r="AD20" s="13"/>
      <c r="AE20" s="13"/>
      <c r="AF20" s="13"/>
      <c r="AG20" s="13"/>
      <c r="AH20" s="13"/>
      <c r="AI20" s="13"/>
      <c r="AJ20" s="13"/>
      <c r="AK20" s="13"/>
      <c r="AL20" s="13"/>
      <c r="AM20" s="13"/>
      <c r="AN20" s="13"/>
    </row>
    <row r="21" spans="1:40" ht="15">
      <c r="A21" s="49"/>
      <c r="B21" s="49"/>
      <c r="C21" s="49"/>
      <c r="D21" s="49"/>
      <c r="E21" s="49"/>
      <c r="F21" s="49"/>
      <c r="G21" s="49"/>
      <c r="H21" s="49"/>
      <c r="I21" s="49"/>
      <c r="J21" s="49"/>
      <c r="K21" s="49"/>
      <c r="L21" s="49"/>
      <c r="M21" s="49"/>
      <c r="N21" s="49"/>
      <c r="O21" s="49"/>
      <c r="P21" s="49"/>
      <c r="Q21" s="49"/>
      <c r="R21" s="49"/>
      <c r="S21" s="49"/>
      <c r="T21" s="49"/>
      <c r="U21" s="49"/>
      <c r="V21" s="13"/>
      <c r="W21" s="13"/>
      <c r="X21" s="13"/>
      <c r="Y21" s="13"/>
      <c r="Z21" s="13"/>
      <c r="AA21" s="15">
        <f t="shared" si="0"/>
        <v>19</v>
      </c>
      <c r="AB21" s="16">
        <v>100</v>
      </c>
      <c r="AC21" s="13"/>
      <c r="AD21" s="13"/>
      <c r="AE21" s="13"/>
      <c r="AF21" s="13"/>
      <c r="AG21" s="13"/>
      <c r="AH21" s="13"/>
      <c r="AI21" s="13"/>
      <c r="AJ21" s="13"/>
      <c r="AK21" s="13"/>
      <c r="AL21" s="13"/>
      <c r="AM21" s="13"/>
      <c r="AN21" s="13"/>
    </row>
    <row r="22" spans="1:40" ht="15">
      <c r="A22" s="49"/>
      <c r="B22" s="49"/>
      <c r="C22" s="49"/>
      <c r="D22" s="49"/>
      <c r="E22" s="49"/>
      <c r="F22" s="49"/>
      <c r="G22" s="49"/>
      <c r="H22" s="49"/>
      <c r="I22" s="49"/>
      <c r="J22" s="49"/>
      <c r="K22" s="49"/>
      <c r="L22" s="49"/>
      <c r="M22" s="49"/>
      <c r="N22" s="49"/>
      <c r="O22" s="49"/>
      <c r="P22" s="49"/>
      <c r="Q22" s="49"/>
      <c r="R22" s="49"/>
      <c r="S22" s="49"/>
      <c r="T22" s="49"/>
      <c r="U22" s="49"/>
      <c r="V22" s="13"/>
      <c r="W22" s="13"/>
      <c r="X22" s="13"/>
      <c r="Y22" s="13"/>
      <c r="Z22" s="13"/>
      <c r="AA22" s="15">
        <f t="shared" si="0"/>
        <v>20</v>
      </c>
      <c r="AB22" s="16">
        <v>100</v>
      </c>
      <c r="AC22" s="13"/>
      <c r="AD22" s="13"/>
      <c r="AE22" s="13"/>
      <c r="AF22" s="13"/>
      <c r="AG22" s="13"/>
      <c r="AH22" s="13"/>
      <c r="AI22" s="13"/>
      <c r="AJ22" s="13"/>
      <c r="AK22" s="13"/>
      <c r="AL22" s="13"/>
      <c r="AM22" s="13"/>
      <c r="AN22" s="13"/>
    </row>
    <row r="23" spans="1:40" ht="15">
      <c r="A23" s="49"/>
      <c r="B23" s="49"/>
      <c r="C23" s="49"/>
      <c r="D23" s="49"/>
      <c r="E23" s="49"/>
      <c r="F23" s="49"/>
      <c r="G23" s="49"/>
      <c r="H23" s="49"/>
      <c r="I23" s="49"/>
      <c r="J23" s="49"/>
      <c r="K23" s="49"/>
      <c r="L23" s="49"/>
      <c r="M23" s="49"/>
      <c r="N23" s="49"/>
      <c r="O23" s="49"/>
      <c r="P23" s="49"/>
      <c r="Q23" s="49"/>
      <c r="R23" s="49"/>
      <c r="S23" s="49"/>
      <c r="T23" s="49"/>
      <c r="U23" s="49"/>
      <c r="V23" s="13"/>
      <c r="W23" s="13"/>
      <c r="X23" s="13"/>
      <c r="Y23" s="13"/>
      <c r="Z23" s="13"/>
      <c r="AA23" s="15">
        <f t="shared" si="0"/>
        <v>21</v>
      </c>
      <c r="AB23" s="16">
        <v>100</v>
      </c>
      <c r="AC23" s="13"/>
      <c r="AD23" s="13"/>
      <c r="AE23" s="13"/>
      <c r="AF23" s="13"/>
      <c r="AG23" s="13"/>
      <c r="AH23" s="13"/>
      <c r="AI23" s="13"/>
      <c r="AJ23" s="13"/>
      <c r="AK23" s="13"/>
      <c r="AL23" s="13"/>
      <c r="AM23" s="13"/>
      <c r="AN23" s="13"/>
    </row>
    <row r="24" spans="1:40" ht="15">
      <c r="A24" s="49"/>
      <c r="B24" s="49"/>
      <c r="C24" s="49"/>
      <c r="D24" s="49"/>
      <c r="E24" s="49"/>
      <c r="F24" s="49"/>
      <c r="G24" s="49"/>
      <c r="H24" s="49"/>
      <c r="I24" s="49"/>
      <c r="J24" s="49"/>
      <c r="K24" s="49"/>
      <c r="L24" s="49"/>
      <c r="M24" s="49"/>
      <c r="N24" s="49"/>
      <c r="O24" s="49"/>
      <c r="P24" s="49"/>
      <c r="Q24" s="49"/>
      <c r="R24" s="49"/>
      <c r="S24" s="49"/>
      <c r="T24" s="49"/>
      <c r="U24" s="49"/>
      <c r="V24" s="13"/>
      <c r="W24" s="13"/>
      <c r="X24" s="13"/>
      <c r="Y24" s="13"/>
      <c r="Z24" s="13"/>
      <c r="AA24" s="15">
        <f t="shared" si="0"/>
        <v>22</v>
      </c>
      <c r="AB24" s="16">
        <v>100</v>
      </c>
      <c r="AC24" s="13"/>
      <c r="AD24" s="13"/>
      <c r="AE24" s="13"/>
      <c r="AF24" s="13"/>
      <c r="AG24" s="13"/>
      <c r="AH24" s="13"/>
      <c r="AI24" s="13"/>
      <c r="AJ24" s="13"/>
      <c r="AK24" s="13"/>
      <c r="AL24" s="13"/>
      <c r="AM24" s="13"/>
      <c r="AN24" s="13"/>
    </row>
    <row r="25" spans="1:40" ht="15">
      <c r="A25" s="49"/>
      <c r="B25" s="49"/>
      <c r="C25" s="49"/>
      <c r="D25" s="49"/>
      <c r="E25" s="49"/>
      <c r="F25" s="49"/>
      <c r="G25" s="49"/>
      <c r="H25" s="49"/>
      <c r="I25" s="49"/>
      <c r="J25" s="49"/>
      <c r="K25" s="49"/>
      <c r="L25" s="49"/>
      <c r="M25" s="49"/>
      <c r="N25" s="49"/>
      <c r="O25" s="49"/>
      <c r="P25" s="49"/>
      <c r="Q25" s="49"/>
      <c r="R25" s="49"/>
      <c r="S25" s="49"/>
      <c r="T25" s="49"/>
      <c r="U25" s="49"/>
      <c r="V25" s="13"/>
      <c r="W25" s="13"/>
      <c r="X25" s="13"/>
      <c r="Y25" s="13"/>
      <c r="Z25" s="13"/>
      <c r="AA25" s="15">
        <f t="shared" si="0"/>
        <v>23</v>
      </c>
      <c r="AB25" s="16">
        <v>100</v>
      </c>
      <c r="AC25" s="13"/>
      <c r="AD25" s="13"/>
      <c r="AE25" s="13"/>
      <c r="AF25" s="13"/>
      <c r="AG25" s="13"/>
      <c r="AH25" s="13"/>
      <c r="AI25" s="13"/>
      <c r="AJ25" s="13"/>
      <c r="AK25" s="13"/>
      <c r="AL25" s="13"/>
      <c r="AM25" s="13"/>
      <c r="AN25" s="13"/>
    </row>
    <row r="26" spans="1:40" ht="15">
      <c r="A26" s="49"/>
      <c r="B26" s="49"/>
      <c r="C26" s="49"/>
      <c r="D26" s="49"/>
      <c r="E26" s="49"/>
      <c r="F26" s="49"/>
      <c r="G26" s="49"/>
      <c r="H26" s="49"/>
      <c r="I26" s="49"/>
      <c r="J26" s="49"/>
      <c r="K26" s="49"/>
      <c r="L26" s="49"/>
      <c r="M26" s="49"/>
      <c r="N26" s="49"/>
      <c r="O26" s="49"/>
      <c r="P26" s="49"/>
      <c r="Q26" s="49"/>
      <c r="R26" s="49"/>
      <c r="S26" s="49"/>
      <c r="T26" s="49"/>
      <c r="U26" s="49"/>
      <c r="V26" s="13"/>
      <c r="W26" s="13"/>
      <c r="X26" s="13"/>
      <c r="Y26" s="13"/>
      <c r="Z26" s="13"/>
      <c r="AA26" s="15">
        <f t="shared" si="0"/>
        <v>24</v>
      </c>
      <c r="AB26" s="16">
        <v>100</v>
      </c>
      <c r="AC26" s="13"/>
      <c r="AD26" s="13"/>
      <c r="AE26" s="13"/>
      <c r="AF26" s="13"/>
      <c r="AG26" s="13"/>
      <c r="AH26" s="13"/>
      <c r="AI26" s="13"/>
      <c r="AJ26" s="13"/>
      <c r="AK26" s="13"/>
      <c r="AL26" s="13"/>
      <c r="AM26" s="13"/>
      <c r="AN26" s="13"/>
    </row>
    <row r="27" spans="1:40" ht="15">
      <c r="A27" s="49"/>
      <c r="B27" s="49"/>
      <c r="C27" s="49"/>
      <c r="D27" s="49"/>
      <c r="E27" s="49"/>
      <c r="F27" s="49"/>
      <c r="G27" s="49"/>
      <c r="H27" s="49"/>
      <c r="I27" s="49"/>
      <c r="J27" s="49"/>
      <c r="K27" s="49"/>
      <c r="L27" s="49"/>
      <c r="M27" s="49"/>
      <c r="N27" s="49"/>
      <c r="O27" s="49"/>
      <c r="P27" s="49"/>
      <c r="Q27" s="49"/>
      <c r="R27" s="49"/>
      <c r="S27" s="49"/>
      <c r="T27" s="49"/>
      <c r="U27" s="49"/>
      <c r="V27" s="13"/>
      <c r="W27" s="13"/>
      <c r="X27" s="13"/>
      <c r="Y27" s="13"/>
      <c r="Z27" s="13"/>
      <c r="AA27" s="15">
        <f t="shared" si="0"/>
        <v>25</v>
      </c>
      <c r="AB27" s="16">
        <v>100</v>
      </c>
      <c r="AC27" s="13"/>
      <c r="AD27" s="13"/>
      <c r="AE27" s="13"/>
      <c r="AF27" s="13"/>
      <c r="AG27" s="13"/>
      <c r="AH27" s="13"/>
      <c r="AI27" s="13"/>
      <c r="AJ27" s="13"/>
      <c r="AK27" s="13"/>
      <c r="AL27" s="13"/>
      <c r="AM27" s="13"/>
      <c r="AN27" s="13"/>
    </row>
    <row r="28" spans="1:40" ht="15">
      <c r="A28" s="49"/>
      <c r="B28" s="49"/>
      <c r="C28" s="49"/>
      <c r="D28" s="49"/>
      <c r="E28" s="49"/>
      <c r="F28" s="49"/>
      <c r="G28" s="49"/>
      <c r="H28" s="49"/>
      <c r="I28" s="49"/>
      <c r="J28" s="49"/>
      <c r="K28" s="49"/>
      <c r="L28" s="49"/>
      <c r="M28" s="49"/>
      <c r="N28" s="49"/>
      <c r="O28" s="49"/>
      <c r="P28" s="49"/>
      <c r="Q28" s="49"/>
      <c r="R28" s="49"/>
      <c r="S28" s="49"/>
      <c r="T28" s="49"/>
      <c r="U28" s="49"/>
      <c r="V28" s="13"/>
      <c r="W28" s="13"/>
      <c r="X28" s="13"/>
      <c r="Y28" s="13"/>
      <c r="Z28" s="13"/>
      <c r="AA28" s="15">
        <f t="shared" si="0"/>
        <v>26</v>
      </c>
      <c r="AB28" s="16">
        <v>100</v>
      </c>
      <c r="AC28" s="13"/>
      <c r="AD28" s="13"/>
      <c r="AE28" s="13"/>
      <c r="AF28" s="13"/>
      <c r="AG28" s="13"/>
      <c r="AH28" s="13"/>
      <c r="AI28" s="13"/>
      <c r="AJ28" s="13"/>
      <c r="AK28" s="13"/>
      <c r="AL28" s="13"/>
      <c r="AM28" s="13"/>
      <c r="AN28" s="13"/>
    </row>
    <row r="29" spans="1:40" ht="15">
      <c r="A29" s="49"/>
      <c r="B29" s="49"/>
      <c r="C29" s="49"/>
      <c r="D29" s="49"/>
      <c r="E29" s="49"/>
      <c r="F29" s="49"/>
      <c r="G29" s="49"/>
      <c r="H29" s="49"/>
      <c r="I29" s="49"/>
      <c r="J29" s="49"/>
      <c r="K29" s="49"/>
      <c r="L29" s="49"/>
      <c r="M29" s="49"/>
      <c r="N29" s="49"/>
      <c r="O29" s="49"/>
      <c r="P29" s="49"/>
      <c r="Q29" s="49"/>
      <c r="R29" s="49"/>
      <c r="S29" s="49"/>
      <c r="T29" s="49"/>
      <c r="U29" s="49"/>
      <c r="V29" s="13"/>
      <c r="W29" s="13"/>
      <c r="X29" s="13"/>
      <c r="Y29" s="13"/>
      <c r="Z29" s="13"/>
      <c r="AA29" s="15">
        <f t="shared" si="0"/>
        <v>27</v>
      </c>
      <c r="AB29" s="16">
        <v>100</v>
      </c>
      <c r="AC29" s="13"/>
      <c r="AD29" s="13"/>
      <c r="AE29" s="13"/>
      <c r="AF29" s="13"/>
      <c r="AG29" s="13"/>
      <c r="AH29" s="13"/>
      <c r="AI29" s="13"/>
      <c r="AJ29" s="13"/>
      <c r="AK29" s="13"/>
      <c r="AL29" s="13"/>
      <c r="AM29" s="13"/>
      <c r="AN29" s="13"/>
    </row>
    <row r="30" spans="1:40" ht="15">
      <c r="A30" s="49"/>
      <c r="B30" s="49"/>
      <c r="C30" s="49"/>
      <c r="D30" s="49"/>
      <c r="E30" s="49"/>
      <c r="F30" s="49"/>
      <c r="G30" s="49"/>
      <c r="H30" s="49"/>
      <c r="I30" s="49"/>
      <c r="J30" s="49"/>
      <c r="K30" s="49"/>
      <c r="L30" s="49"/>
      <c r="M30" s="49"/>
      <c r="N30" s="49"/>
      <c r="O30" s="49"/>
      <c r="P30" s="49"/>
      <c r="Q30" s="49"/>
      <c r="R30" s="49"/>
      <c r="S30" s="49"/>
      <c r="T30" s="49"/>
      <c r="U30" s="49"/>
      <c r="V30" s="13"/>
      <c r="W30" s="13"/>
      <c r="X30" s="13"/>
      <c r="Y30" s="13"/>
      <c r="Z30" s="13"/>
      <c r="AA30" s="15">
        <f t="shared" si="0"/>
        <v>28</v>
      </c>
      <c r="AB30" s="16">
        <v>100</v>
      </c>
      <c r="AC30" s="13"/>
      <c r="AD30" s="13"/>
      <c r="AE30" s="13"/>
      <c r="AF30" s="13"/>
      <c r="AG30" s="13"/>
      <c r="AH30" s="13"/>
      <c r="AI30" s="13"/>
      <c r="AJ30" s="13"/>
      <c r="AK30" s="13"/>
      <c r="AL30" s="13"/>
      <c r="AM30" s="13"/>
      <c r="AN30" s="13"/>
    </row>
    <row r="31" spans="1:40" ht="15">
      <c r="A31" s="49"/>
      <c r="B31" s="49"/>
      <c r="C31" s="49"/>
      <c r="D31" s="49"/>
      <c r="E31" s="49"/>
      <c r="F31" s="49"/>
      <c r="G31" s="49"/>
      <c r="H31" s="49"/>
      <c r="I31" s="49"/>
      <c r="J31" s="49"/>
      <c r="K31" s="49"/>
      <c r="L31" s="49"/>
      <c r="M31" s="49"/>
      <c r="N31" s="49"/>
      <c r="O31" s="49"/>
      <c r="P31" s="49"/>
      <c r="Q31" s="49"/>
      <c r="R31" s="49"/>
      <c r="S31" s="49"/>
      <c r="T31" s="49"/>
      <c r="U31" s="49"/>
      <c r="V31" s="13"/>
      <c r="W31" s="13"/>
      <c r="X31" s="13"/>
      <c r="Y31" s="13"/>
      <c r="Z31" s="13"/>
      <c r="AA31" s="15">
        <f t="shared" si="0"/>
        <v>29</v>
      </c>
      <c r="AB31" s="16">
        <v>100</v>
      </c>
      <c r="AC31" s="13"/>
      <c r="AD31" s="13"/>
      <c r="AE31" s="13"/>
      <c r="AF31" s="13"/>
      <c r="AG31" s="13"/>
      <c r="AH31" s="13"/>
      <c r="AI31" s="13"/>
      <c r="AJ31" s="13"/>
      <c r="AK31" s="13"/>
      <c r="AL31" s="13"/>
      <c r="AM31" s="13"/>
      <c r="AN31" s="13"/>
    </row>
    <row r="32" spans="1:40" ht="15">
      <c r="A32" s="49"/>
      <c r="B32" s="49"/>
      <c r="C32" s="49"/>
      <c r="D32" s="49"/>
      <c r="E32" s="49"/>
      <c r="F32" s="49"/>
      <c r="G32" s="49"/>
      <c r="H32" s="49"/>
      <c r="I32" s="49"/>
      <c r="J32" s="49"/>
      <c r="K32" s="49"/>
      <c r="L32" s="49"/>
      <c r="M32" s="49"/>
      <c r="N32" s="49"/>
      <c r="O32" s="49"/>
      <c r="P32" s="49"/>
      <c r="Q32" s="49"/>
      <c r="R32" s="49"/>
      <c r="S32" s="49"/>
      <c r="T32" s="49"/>
      <c r="U32" s="49"/>
      <c r="V32" s="13"/>
      <c r="W32" s="13"/>
      <c r="X32" s="13"/>
      <c r="Y32" s="13"/>
      <c r="Z32" s="13"/>
      <c r="AA32" s="15">
        <f t="shared" si="0"/>
        <v>30</v>
      </c>
      <c r="AB32" s="16">
        <v>100</v>
      </c>
      <c r="AC32" s="13"/>
      <c r="AD32" s="13"/>
      <c r="AE32" s="13"/>
      <c r="AF32" s="13"/>
      <c r="AG32" s="13"/>
      <c r="AH32" s="13"/>
      <c r="AI32" s="13"/>
      <c r="AJ32" s="13"/>
      <c r="AK32" s="13"/>
      <c r="AL32" s="13"/>
      <c r="AM32" s="13"/>
      <c r="AN32" s="13"/>
    </row>
    <row r="33" spans="1:40" ht="15">
      <c r="A33" s="49"/>
      <c r="B33" s="49"/>
      <c r="C33" s="49"/>
      <c r="D33" s="49"/>
      <c r="E33" s="49"/>
      <c r="F33" s="49"/>
      <c r="G33" s="49"/>
      <c r="H33" s="49"/>
      <c r="I33" s="49"/>
      <c r="J33" s="49"/>
      <c r="K33" s="49"/>
      <c r="L33" s="49"/>
      <c r="M33" s="49"/>
      <c r="N33" s="49"/>
      <c r="O33" s="49"/>
      <c r="P33" s="49"/>
      <c r="Q33" s="49"/>
      <c r="R33" s="49"/>
      <c r="S33" s="49"/>
      <c r="T33" s="49"/>
      <c r="U33" s="49"/>
      <c r="V33" s="13"/>
      <c r="W33" s="13"/>
      <c r="X33" s="13"/>
      <c r="Y33" s="13"/>
      <c r="Z33" s="13"/>
      <c r="AA33" s="15">
        <f t="shared" si="0"/>
        <v>31</v>
      </c>
      <c r="AB33" s="16">
        <v>100</v>
      </c>
      <c r="AC33" s="13"/>
      <c r="AD33" s="13"/>
      <c r="AE33" s="13"/>
      <c r="AF33" s="13"/>
      <c r="AG33" s="13"/>
      <c r="AH33" s="13"/>
      <c r="AI33" s="13"/>
      <c r="AJ33" s="13"/>
      <c r="AK33" s="13"/>
      <c r="AL33" s="13"/>
      <c r="AM33" s="13"/>
      <c r="AN33" s="13"/>
    </row>
    <row r="34" spans="1:40" ht="15">
      <c r="A34" s="49"/>
      <c r="B34" s="49"/>
      <c r="C34" s="49"/>
      <c r="D34" s="49"/>
      <c r="E34" s="49"/>
      <c r="F34" s="49"/>
      <c r="G34" s="49"/>
      <c r="H34" s="49"/>
      <c r="I34" s="49"/>
      <c r="J34" s="49"/>
      <c r="K34" s="49"/>
      <c r="L34" s="49"/>
      <c r="M34" s="49"/>
      <c r="N34" s="49"/>
      <c r="O34" s="49"/>
      <c r="P34" s="49"/>
      <c r="Q34" s="49"/>
      <c r="R34" s="49"/>
      <c r="S34" s="49"/>
      <c r="T34" s="49"/>
      <c r="U34" s="49"/>
      <c r="V34" s="13"/>
      <c r="W34" s="13"/>
      <c r="X34" s="13"/>
      <c r="Y34" s="13"/>
      <c r="Z34" s="13"/>
      <c r="AA34" s="15">
        <f t="shared" si="0"/>
        <v>32</v>
      </c>
      <c r="AB34" s="16">
        <v>100</v>
      </c>
      <c r="AC34" s="13"/>
      <c r="AD34" s="13"/>
      <c r="AE34" s="13"/>
      <c r="AF34" s="13"/>
      <c r="AG34" s="13"/>
      <c r="AH34" s="13"/>
      <c r="AI34" s="13"/>
      <c r="AJ34" s="13"/>
      <c r="AK34" s="13"/>
      <c r="AL34" s="13"/>
      <c r="AM34" s="13"/>
      <c r="AN34" s="13"/>
    </row>
    <row r="35" spans="1:40" ht="15">
      <c r="A35" s="49"/>
      <c r="B35" s="49"/>
      <c r="C35" s="49"/>
      <c r="D35" s="49"/>
      <c r="E35" s="49"/>
      <c r="F35" s="49"/>
      <c r="G35" s="49"/>
      <c r="H35" s="49"/>
      <c r="I35" s="49"/>
      <c r="J35" s="49"/>
      <c r="K35" s="49"/>
      <c r="L35" s="49"/>
      <c r="M35" s="49"/>
      <c r="N35" s="49"/>
      <c r="O35" s="49"/>
      <c r="P35" s="49"/>
      <c r="Q35" s="49"/>
      <c r="R35" s="49"/>
      <c r="S35" s="49"/>
      <c r="T35" s="49"/>
      <c r="U35" s="49"/>
      <c r="V35" s="13"/>
      <c r="W35" s="13"/>
      <c r="X35" s="13"/>
      <c r="Y35" s="13"/>
      <c r="Z35" s="13"/>
      <c r="AA35" s="15">
        <f t="shared" si="0"/>
        <v>33</v>
      </c>
      <c r="AB35" s="16">
        <v>100</v>
      </c>
      <c r="AC35" s="13"/>
      <c r="AD35" s="13"/>
      <c r="AE35" s="13"/>
      <c r="AF35" s="13"/>
      <c r="AG35" s="13"/>
      <c r="AH35" s="13"/>
      <c r="AI35" s="13"/>
      <c r="AJ35" s="13"/>
      <c r="AK35" s="13"/>
      <c r="AL35" s="13"/>
      <c r="AM35" s="13"/>
      <c r="AN35" s="13"/>
    </row>
    <row r="36" spans="1:40" ht="15">
      <c r="A36" s="49"/>
      <c r="B36" s="49"/>
      <c r="C36" s="49"/>
      <c r="D36" s="49"/>
      <c r="E36" s="49"/>
      <c r="F36" s="49"/>
      <c r="G36" s="49"/>
      <c r="H36" s="49"/>
      <c r="I36" s="49"/>
      <c r="J36" s="49"/>
      <c r="K36" s="49"/>
      <c r="L36" s="49"/>
      <c r="M36" s="49"/>
      <c r="N36" s="49"/>
      <c r="O36" s="49"/>
      <c r="P36" s="49"/>
      <c r="Q36" s="49"/>
      <c r="R36" s="49"/>
      <c r="S36" s="49"/>
      <c r="T36" s="49"/>
      <c r="U36" s="49"/>
      <c r="V36" s="13"/>
      <c r="W36" s="13"/>
      <c r="X36" s="13"/>
      <c r="Y36" s="13"/>
      <c r="Z36" s="13"/>
      <c r="AA36" s="15">
        <f t="shared" si="0"/>
        <v>34</v>
      </c>
      <c r="AB36" s="16">
        <v>100</v>
      </c>
      <c r="AC36" s="13"/>
      <c r="AD36" s="13"/>
      <c r="AE36" s="13"/>
      <c r="AF36" s="13"/>
      <c r="AG36" s="13"/>
      <c r="AH36" s="13"/>
      <c r="AI36" s="13"/>
      <c r="AJ36" s="13"/>
      <c r="AK36" s="13"/>
      <c r="AL36" s="13"/>
      <c r="AM36" s="13"/>
      <c r="AN36" s="13"/>
    </row>
    <row r="37" spans="1:40" ht="15">
      <c r="A37" s="49"/>
      <c r="B37" s="49"/>
      <c r="C37" s="49"/>
      <c r="D37" s="49"/>
      <c r="E37" s="49"/>
      <c r="F37" s="49"/>
      <c r="G37" s="49"/>
      <c r="H37" s="49"/>
      <c r="I37" s="49"/>
      <c r="J37" s="49"/>
      <c r="K37" s="49"/>
      <c r="L37" s="49"/>
      <c r="M37" s="49"/>
      <c r="N37" s="49"/>
      <c r="O37" s="49"/>
      <c r="P37" s="49"/>
      <c r="Q37" s="49"/>
      <c r="R37" s="49"/>
      <c r="S37" s="49"/>
      <c r="T37" s="49"/>
      <c r="U37" s="49"/>
      <c r="V37" s="13"/>
      <c r="W37" s="13"/>
      <c r="X37" s="13"/>
      <c r="Y37" s="13"/>
      <c r="Z37" s="13"/>
      <c r="AA37" s="15">
        <f t="shared" si="0"/>
        <v>35</v>
      </c>
      <c r="AB37" s="16">
        <v>100</v>
      </c>
      <c r="AC37" s="13"/>
      <c r="AD37" s="13"/>
      <c r="AE37" s="13"/>
      <c r="AF37" s="13"/>
      <c r="AG37" s="13"/>
      <c r="AH37" s="13"/>
      <c r="AI37" s="13"/>
      <c r="AJ37" s="13"/>
      <c r="AK37" s="13"/>
      <c r="AL37" s="13"/>
      <c r="AM37" s="13"/>
      <c r="AN37" s="13"/>
    </row>
    <row r="38" spans="1:40" ht="15">
      <c r="A38" s="49"/>
      <c r="B38" s="49"/>
      <c r="C38" s="49"/>
      <c r="D38" s="49"/>
      <c r="E38" s="49"/>
      <c r="F38" s="49"/>
      <c r="G38" s="49"/>
      <c r="H38" s="49"/>
      <c r="I38" s="49"/>
      <c r="J38" s="49"/>
      <c r="K38" s="49"/>
      <c r="L38" s="49"/>
      <c r="M38" s="49"/>
      <c r="N38" s="49"/>
      <c r="O38" s="49"/>
      <c r="P38" s="49"/>
      <c r="Q38" s="49"/>
      <c r="R38" s="49"/>
      <c r="S38" s="49"/>
      <c r="T38" s="49"/>
      <c r="U38" s="49"/>
      <c r="V38" s="13"/>
      <c r="W38" s="13"/>
      <c r="X38" s="13"/>
      <c r="Y38" s="13"/>
      <c r="Z38" s="13"/>
      <c r="AA38" s="15">
        <f t="shared" si="0"/>
        <v>36</v>
      </c>
      <c r="AB38" s="16">
        <v>100</v>
      </c>
      <c r="AC38" s="13"/>
      <c r="AD38" s="13"/>
      <c r="AE38" s="13"/>
      <c r="AF38" s="13"/>
      <c r="AG38" s="13"/>
      <c r="AH38" s="13"/>
      <c r="AI38" s="13"/>
      <c r="AJ38" s="13"/>
      <c r="AK38" s="13"/>
      <c r="AL38" s="13"/>
      <c r="AM38" s="13"/>
      <c r="AN38" s="13"/>
    </row>
    <row r="39" spans="1:40" ht="15">
      <c r="A39" s="49"/>
      <c r="B39" s="49"/>
      <c r="C39" s="49"/>
      <c r="D39" s="49"/>
      <c r="E39" s="49"/>
      <c r="F39" s="49"/>
      <c r="G39" s="49"/>
      <c r="H39" s="49"/>
      <c r="I39" s="49"/>
      <c r="J39" s="49"/>
      <c r="K39" s="49"/>
      <c r="L39" s="49"/>
      <c r="M39" s="49"/>
      <c r="N39" s="49"/>
      <c r="O39" s="49"/>
      <c r="P39" s="49"/>
      <c r="Q39" s="49"/>
      <c r="R39" s="49"/>
      <c r="S39" s="49"/>
      <c r="T39" s="49"/>
      <c r="U39" s="49"/>
      <c r="V39" s="13"/>
      <c r="W39" s="13"/>
      <c r="X39" s="13"/>
      <c r="Y39" s="13"/>
      <c r="Z39" s="13"/>
      <c r="AA39" s="15">
        <f t="shared" si="0"/>
        <v>37</v>
      </c>
      <c r="AB39" s="16">
        <v>100</v>
      </c>
      <c r="AC39" s="13"/>
      <c r="AD39" s="13"/>
      <c r="AE39" s="13"/>
      <c r="AF39" s="13"/>
      <c r="AG39" s="13"/>
      <c r="AH39" s="13"/>
      <c r="AI39" s="13"/>
      <c r="AJ39" s="13"/>
      <c r="AK39" s="13"/>
      <c r="AL39" s="13"/>
      <c r="AM39" s="13"/>
      <c r="AN39" s="13"/>
    </row>
    <row r="40" spans="1:40" ht="15">
      <c r="A40" s="49"/>
      <c r="B40" s="49"/>
      <c r="C40" s="49"/>
      <c r="D40" s="49"/>
      <c r="E40" s="49"/>
      <c r="F40" s="49"/>
      <c r="G40" s="49"/>
      <c r="H40" s="49"/>
      <c r="I40" s="49"/>
      <c r="J40" s="49"/>
      <c r="K40" s="49"/>
      <c r="L40" s="49"/>
      <c r="M40" s="49"/>
      <c r="N40" s="49"/>
      <c r="O40" s="49"/>
      <c r="P40" s="49"/>
      <c r="Q40" s="49"/>
      <c r="R40" s="49"/>
      <c r="S40" s="49"/>
      <c r="T40" s="49"/>
      <c r="U40" s="49"/>
      <c r="V40" s="13"/>
      <c r="W40" s="13"/>
      <c r="X40" s="13"/>
      <c r="Y40" s="13"/>
      <c r="Z40" s="13"/>
      <c r="AA40" s="15">
        <f t="shared" si="0"/>
        <v>38</v>
      </c>
      <c r="AB40" s="16">
        <v>100</v>
      </c>
      <c r="AC40" s="13"/>
      <c r="AD40" s="13"/>
      <c r="AE40" s="13"/>
      <c r="AF40" s="13"/>
      <c r="AG40" s="13"/>
      <c r="AH40" s="13"/>
      <c r="AI40" s="13"/>
      <c r="AJ40" s="13"/>
      <c r="AK40" s="13"/>
      <c r="AL40" s="13"/>
      <c r="AM40" s="13"/>
      <c r="AN40" s="13"/>
    </row>
    <row r="41" spans="1:40" ht="15">
      <c r="A41" s="49"/>
      <c r="B41" s="49"/>
      <c r="C41" s="49"/>
      <c r="D41" s="49"/>
      <c r="E41" s="49"/>
      <c r="F41" s="49"/>
      <c r="G41" s="49"/>
      <c r="H41" s="49"/>
      <c r="I41" s="49"/>
      <c r="J41" s="49"/>
      <c r="K41" s="49"/>
      <c r="L41" s="49"/>
      <c r="M41" s="49"/>
      <c r="N41" s="49"/>
      <c r="O41" s="49"/>
      <c r="P41" s="49"/>
      <c r="Q41" s="49"/>
      <c r="R41" s="49"/>
      <c r="S41" s="49"/>
      <c r="T41" s="49"/>
      <c r="U41" s="49"/>
      <c r="V41" s="13"/>
      <c r="W41" s="13"/>
      <c r="X41" s="13"/>
      <c r="Y41" s="13"/>
      <c r="Z41" s="13"/>
      <c r="AA41" s="15">
        <f t="shared" si="0"/>
        <v>39</v>
      </c>
      <c r="AB41" s="16">
        <v>100</v>
      </c>
      <c r="AC41" s="13"/>
      <c r="AD41" s="13"/>
      <c r="AE41" s="13"/>
      <c r="AF41" s="13"/>
      <c r="AG41" s="13"/>
      <c r="AH41" s="13"/>
      <c r="AI41" s="13"/>
      <c r="AJ41" s="13"/>
      <c r="AK41" s="13"/>
      <c r="AL41" s="13"/>
      <c r="AM41" s="13"/>
      <c r="AN41" s="13"/>
    </row>
    <row r="42" spans="1:40" ht="15">
      <c r="A42" s="49"/>
      <c r="B42" s="49"/>
      <c r="C42" s="49"/>
      <c r="D42" s="49"/>
      <c r="E42" s="49"/>
      <c r="F42" s="49"/>
      <c r="G42" s="49"/>
      <c r="H42" s="49"/>
      <c r="I42" s="49"/>
      <c r="J42" s="49"/>
      <c r="K42" s="49"/>
      <c r="L42" s="49"/>
      <c r="M42" s="49"/>
      <c r="N42" s="49"/>
      <c r="O42" s="49"/>
      <c r="P42" s="49"/>
      <c r="Q42" s="49"/>
      <c r="R42" s="49"/>
      <c r="S42" s="49"/>
      <c r="T42" s="49"/>
      <c r="U42" s="49"/>
      <c r="V42" s="13"/>
      <c r="W42" s="13"/>
      <c r="X42" s="13"/>
      <c r="Y42" s="13"/>
      <c r="Z42" s="13"/>
      <c r="AA42" s="15">
        <f t="shared" si="0"/>
        <v>40</v>
      </c>
      <c r="AB42" s="16">
        <v>100</v>
      </c>
      <c r="AC42" s="13"/>
      <c r="AD42" s="13"/>
      <c r="AE42" s="13"/>
      <c r="AF42" s="13"/>
      <c r="AG42" s="13"/>
      <c r="AH42" s="13"/>
      <c r="AI42" s="13"/>
      <c r="AJ42" s="13"/>
      <c r="AK42" s="13"/>
      <c r="AL42" s="13"/>
      <c r="AM42" s="13"/>
      <c r="AN42" s="13"/>
    </row>
    <row r="43" spans="1:40" ht="15">
      <c r="A43" s="49"/>
      <c r="B43" s="49"/>
      <c r="C43" s="49"/>
      <c r="D43" s="49"/>
      <c r="E43" s="49"/>
      <c r="F43" s="49"/>
      <c r="G43" s="49"/>
      <c r="H43" s="49"/>
      <c r="I43" s="49"/>
      <c r="J43" s="49"/>
      <c r="K43" s="49"/>
      <c r="L43" s="49"/>
      <c r="M43" s="49"/>
      <c r="N43" s="49"/>
      <c r="O43" s="49"/>
      <c r="P43" s="49"/>
      <c r="Q43" s="49"/>
      <c r="R43" s="49"/>
      <c r="S43" s="49"/>
      <c r="T43" s="49"/>
      <c r="U43" s="49"/>
      <c r="V43" s="13"/>
      <c r="W43" s="13"/>
      <c r="X43" s="13"/>
      <c r="Y43" s="13"/>
      <c r="Z43" s="13"/>
      <c r="AA43" s="15">
        <f t="shared" si="0"/>
        <v>41</v>
      </c>
      <c r="AB43" s="16">
        <v>100</v>
      </c>
      <c r="AC43" s="13"/>
      <c r="AD43" s="13"/>
      <c r="AE43" s="13"/>
      <c r="AF43" s="13"/>
      <c r="AG43" s="13"/>
      <c r="AH43" s="13"/>
      <c r="AI43" s="13"/>
      <c r="AJ43" s="13"/>
      <c r="AK43" s="13"/>
      <c r="AL43" s="13"/>
      <c r="AM43" s="13"/>
      <c r="AN43" s="13"/>
    </row>
    <row r="44" spans="1:40" ht="15">
      <c r="A44" s="49"/>
      <c r="B44" s="49"/>
      <c r="C44" s="49"/>
      <c r="D44" s="49"/>
      <c r="E44" s="49"/>
      <c r="F44" s="49"/>
      <c r="G44" s="49"/>
      <c r="H44" s="49"/>
      <c r="I44" s="49"/>
      <c r="J44" s="49"/>
      <c r="K44" s="49"/>
      <c r="L44" s="49"/>
      <c r="M44" s="49"/>
      <c r="N44" s="49"/>
      <c r="O44" s="49"/>
      <c r="P44" s="49"/>
      <c r="Q44" s="49"/>
      <c r="R44" s="49"/>
      <c r="S44" s="49"/>
      <c r="T44" s="49"/>
      <c r="U44" s="49"/>
      <c r="V44" s="13"/>
      <c r="W44" s="13"/>
      <c r="X44" s="13"/>
      <c r="Y44" s="13"/>
      <c r="Z44" s="13"/>
      <c r="AA44" s="15">
        <f t="shared" si="0"/>
        <v>42</v>
      </c>
      <c r="AB44" s="16">
        <v>100</v>
      </c>
      <c r="AC44" s="13"/>
      <c r="AD44" s="13"/>
      <c r="AE44" s="13"/>
      <c r="AF44" s="13"/>
      <c r="AG44" s="13"/>
      <c r="AH44" s="13"/>
      <c r="AI44" s="13"/>
      <c r="AJ44" s="13"/>
      <c r="AK44" s="13"/>
      <c r="AL44" s="13"/>
      <c r="AM44" s="13"/>
      <c r="AN44" s="13"/>
    </row>
    <row r="45" spans="1:40" ht="15">
      <c r="A45" s="49"/>
      <c r="B45" s="49"/>
      <c r="C45" s="49"/>
      <c r="D45" s="49"/>
      <c r="E45" s="49"/>
      <c r="F45" s="49"/>
      <c r="G45" s="49"/>
      <c r="H45" s="49"/>
      <c r="I45" s="49"/>
      <c r="J45" s="49"/>
      <c r="K45" s="49"/>
      <c r="L45" s="49"/>
      <c r="M45" s="49"/>
      <c r="N45" s="49"/>
      <c r="O45" s="49"/>
      <c r="P45" s="49"/>
      <c r="Q45" s="49"/>
      <c r="R45" s="49"/>
      <c r="S45" s="49"/>
      <c r="T45" s="49"/>
      <c r="U45" s="49"/>
      <c r="V45" s="13"/>
      <c r="W45" s="13"/>
      <c r="X45" s="13"/>
      <c r="Y45" s="13"/>
      <c r="Z45" s="13"/>
      <c r="AA45" s="15">
        <f t="shared" si="0"/>
        <v>43</v>
      </c>
      <c r="AB45" s="16">
        <v>100</v>
      </c>
      <c r="AC45" s="13"/>
      <c r="AD45" s="13"/>
      <c r="AE45" s="13"/>
      <c r="AF45" s="13"/>
      <c r="AG45" s="13"/>
      <c r="AH45" s="13"/>
      <c r="AI45" s="13"/>
      <c r="AJ45" s="13"/>
      <c r="AK45" s="13"/>
      <c r="AL45" s="13"/>
      <c r="AM45" s="13"/>
      <c r="AN45" s="13"/>
    </row>
    <row r="46" spans="1:40" ht="15">
      <c r="A46" s="49"/>
      <c r="B46" s="49"/>
      <c r="C46" s="49"/>
      <c r="D46" s="49"/>
      <c r="E46" s="49"/>
      <c r="F46" s="49"/>
      <c r="G46" s="49"/>
      <c r="H46" s="49"/>
      <c r="I46" s="49"/>
      <c r="J46" s="49"/>
      <c r="K46" s="49"/>
      <c r="L46" s="49"/>
      <c r="M46" s="49"/>
      <c r="N46" s="49"/>
      <c r="O46" s="49"/>
      <c r="P46" s="49"/>
      <c r="Q46" s="49"/>
      <c r="R46" s="49"/>
      <c r="S46" s="49"/>
      <c r="T46" s="49"/>
      <c r="U46" s="49"/>
      <c r="V46" s="13"/>
      <c r="W46" s="13"/>
      <c r="X46" s="13"/>
      <c r="Y46" s="13"/>
      <c r="Z46" s="13"/>
      <c r="AA46" s="15">
        <f t="shared" si="0"/>
        <v>44</v>
      </c>
      <c r="AB46" s="16">
        <v>100</v>
      </c>
      <c r="AC46" s="13"/>
      <c r="AD46" s="13"/>
      <c r="AE46" s="13"/>
      <c r="AF46" s="13"/>
      <c r="AG46" s="13"/>
      <c r="AH46" s="13"/>
      <c r="AI46" s="13"/>
      <c r="AJ46" s="13"/>
      <c r="AK46" s="13"/>
      <c r="AL46" s="13"/>
      <c r="AM46" s="13"/>
      <c r="AN46" s="13"/>
    </row>
    <row r="47" spans="1:40" ht="15">
      <c r="A47" s="49"/>
      <c r="B47" s="49"/>
      <c r="C47" s="49"/>
      <c r="D47" s="49"/>
      <c r="E47" s="49"/>
      <c r="F47" s="49"/>
      <c r="G47" s="49"/>
      <c r="H47" s="49"/>
      <c r="I47" s="49"/>
      <c r="J47" s="49"/>
      <c r="K47" s="49"/>
      <c r="L47" s="49"/>
      <c r="M47" s="49"/>
      <c r="N47" s="49"/>
      <c r="O47" s="49"/>
      <c r="P47" s="49"/>
      <c r="Q47" s="49"/>
      <c r="R47" s="49"/>
      <c r="S47" s="49"/>
      <c r="T47" s="49"/>
      <c r="U47" s="49"/>
      <c r="V47" s="13"/>
      <c r="W47" s="13"/>
      <c r="X47" s="13"/>
      <c r="Y47" s="13"/>
      <c r="Z47" s="13"/>
      <c r="AA47" s="15">
        <f t="shared" si="0"/>
        <v>45</v>
      </c>
      <c r="AB47" s="16">
        <v>100</v>
      </c>
      <c r="AC47" s="13"/>
      <c r="AD47" s="13"/>
      <c r="AE47" s="13"/>
      <c r="AF47" s="13"/>
      <c r="AG47" s="13"/>
      <c r="AH47" s="13"/>
      <c r="AI47" s="13"/>
      <c r="AJ47" s="13"/>
      <c r="AK47" s="13"/>
      <c r="AL47" s="13"/>
      <c r="AM47" s="13"/>
      <c r="AN47" s="13"/>
    </row>
    <row r="48" spans="1:40" ht="15">
      <c r="A48" s="49"/>
      <c r="B48" s="49"/>
      <c r="C48" s="49"/>
      <c r="D48" s="49"/>
      <c r="E48" s="49"/>
      <c r="F48" s="49"/>
      <c r="G48" s="49"/>
      <c r="H48" s="49"/>
      <c r="I48" s="49"/>
      <c r="J48" s="49"/>
      <c r="K48" s="49"/>
      <c r="L48" s="49"/>
      <c r="M48" s="49"/>
      <c r="N48" s="49"/>
      <c r="O48" s="49"/>
      <c r="P48" s="49"/>
      <c r="Q48" s="49"/>
      <c r="R48" s="49"/>
      <c r="S48" s="49"/>
      <c r="T48" s="49"/>
      <c r="U48" s="49"/>
      <c r="V48" s="13"/>
      <c r="W48" s="13"/>
      <c r="X48" s="13"/>
      <c r="Y48" s="13"/>
      <c r="Z48" s="13"/>
      <c r="AA48" s="15">
        <f t="shared" si="0"/>
        <v>46</v>
      </c>
      <c r="AB48" s="16">
        <v>100</v>
      </c>
      <c r="AC48" s="13"/>
      <c r="AD48" s="13"/>
      <c r="AE48" s="13"/>
      <c r="AF48" s="13"/>
      <c r="AG48" s="13"/>
      <c r="AH48" s="13"/>
      <c r="AI48" s="13"/>
      <c r="AJ48" s="13"/>
      <c r="AK48" s="13"/>
      <c r="AL48" s="13"/>
      <c r="AM48" s="13"/>
      <c r="AN48" s="13"/>
    </row>
    <row r="49" spans="1:40" ht="15">
      <c r="A49" s="49"/>
      <c r="B49" s="49"/>
      <c r="C49" s="49"/>
      <c r="D49" s="49"/>
      <c r="E49" s="49"/>
      <c r="F49" s="49"/>
      <c r="G49" s="49"/>
      <c r="H49" s="49"/>
      <c r="I49" s="49"/>
      <c r="J49" s="49"/>
      <c r="K49" s="49"/>
      <c r="L49" s="49"/>
      <c r="M49" s="49"/>
      <c r="N49" s="49"/>
      <c r="O49" s="49"/>
      <c r="P49" s="49"/>
      <c r="Q49" s="49"/>
      <c r="R49" s="49"/>
      <c r="S49" s="49"/>
      <c r="T49" s="49"/>
      <c r="U49" s="49"/>
      <c r="V49" s="13"/>
      <c r="W49" s="13"/>
      <c r="X49" s="13"/>
      <c r="Y49" s="13"/>
      <c r="Z49" s="13"/>
      <c r="AA49" s="15">
        <f t="shared" si="0"/>
        <v>47</v>
      </c>
      <c r="AB49" s="16">
        <v>100</v>
      </c>
      <c r="AC49" s="13"/>
      <c r="AD49" s="13"/>
      <c r="AE49" s="13"/>
      <c r="AF49" s="13"/>
      <c r="AG49" s="13"/>
      <c r="AH49" s="13"/>
      <c r="AI49" s="13"/>
      <c r="AJ49" s="13"/>
      <c r="AK49" s="13"/>
      <c r="AL49" s="13"/>
      <c r="AM49" s="13"/>
      <c r="AN49" s="13"/>
    </row>
    <row r="50" spans="1:40" ht="15">
      <c r="A50" s="49"/>
      <c r="B50" s="49"/>
      <c r="C50" s="49"/>
      <c r="D50" s="49"/>
      <c r="E50" s="49"/>
      <c r="F50" s="49"/>
      <c r="G50" s="49"/>
      <c r="H50" s="49"/>
      <c r="I50" s="49"/>
      <c r="J50" s="49"/>
      <c r="K50" s="49"/>
      <c r="L50" s="49"/>
      <c r="M50" s="49"/>
      <c r="N50" s="49"/>
      <c r="O50" s="49"/>
      <c r="P50" s="49"/>
      <c r="Q50" s="49"/>
      <c r="R50" s="49"/>
      <c r="S50" s="49"/>
      <c r="T50" s="49"/>
      <c r="U50" s="49"/>
      <c r="V50" s="13"/>
      <c r="W50" s="13"/>
      <c r="X50" s="13"/>
      <c r="Y50" s="13"/>
      <c r="Z50" s="13"/>
      <c r="AA50" s="15">
        <f t="shared" si="0"/>
        <v>48</v>
      </c>
      <c r="AB50" s="16">
        <v>100</v>
      </c>
      <c r="AC50" s="13"/>
      <c r="AD50" s="13"/>
      <c r="AE50" s="13"/>
      <c r="AF50" s="13"/>
      <c r="AG50" s="13"/>
      <c r="AH50" s="13"/>
      <c r="AI50" s="13"/>
      <c r="AJ50" s="13"/>
      <c r="AK50" s="13"/>
      <c r="AL50" s="13"/>
      <c r="AM50" s="13"/>
      <c r="AN50" s="13"/>
    </row>
    <row r="51" spans="1:40" ht="15">
      <c r="A51" s="49"/>
      <c r="B51" s="49"/>
      <c r="C51" s="49"/>
      <c r="D51" s="49"/>
      <c r="E51" s="49"/>
      <c r="F51" s="49"/>
      <c r="G51" s="49"/>
      <c r="H51" s="49"/>
      <c r="I51" s="49"/>
      <c r="J51" s="49"/>
      <c r="K51" s="49"/>
      <c r="L51" s="49"/>
      <c r="M51" s="49"/>
      <c r="N51" s="49"/>
      <c r="O51" s="49"/>
      <c r="P51" s="49"/>
      <c r="Q51" s="49"/>
      <c r="R51" s="49"/>
      <c r="S51" s="49"/>
      <c r="T51" s="49"/>
      <c r="U51" s="49"/>
      <c r="V51" s="13"/>
      <c r="W51" s="13"/>
      <c r="X51" s="13"/>
      <c r="Y51" s="13"/>
      <c r="Z51" s="13"/>
      <c r="AA51" s="15">
        <f t="shared" si="0"/>
        <v>49</v>
      </c>
      <c r="AB51" s="16">
        <v>100</v>
      </c>
      <c r="AC51" s="13"/>
      <c r="AD51" s="13"/>
      <c r="AE51" s="13"/>
      <c r="AF51" s="13"/>
      <c r="AG51" s="13"/>
      <c r="AH51" s="13"/>
      <c r="AI51" s="13"/>
      <c r="AJ51" s="13"/>
      <c r="AK51" s="13"/>
      <c r="AL51" s="13"/>
      <c r="AM51" s="13"/>
      <c r="AN51" s="13"/>
    </row>
    <row r="52" spans="1:40" ht="15">
      <c r="A52" s="49"/>
      <c r="B52" s="49"/>
      <c r="C52" s="49"/>
      <c r="D52" s="49"/>
      <c r="E52" s="49"/>
      <c r="F52" s="49"/>
      <c r="G52" s="49"/>
      <c r="H52" s="49"/>
      <c r="I52" s="49"/>
      <c r="J52" s="49"/>
      <c r="K52" s="49"/>
      <c r="L52" s="49"/>
      <c r="M52" s="49"/>
      <c r="N52" s="49"/>
      <c r="O52" s="49"/>
      <c r="P52" s="49"/>
      <c r="Q52" s="49"/>
      <c r="R52" s="49"/>
      <c r="S52" s="49"/>
      <c r="T52" s="49"/>
      <c r="U52" s="49"/>
      <c r="V52" s="13"/>
      <c r="W52" s="13"/>
      <c r="X52" s="13"/>
      <c r="Y52" s="13"/>
      <c r="Z52" s="13"/>
      <c r="AA52" s="15">
        <f t="shared" si="0"/>
        <v>50</v>
      </c>
      <c r="AB52" s="16">
        <v>100</v>
      </c>
      <c r="AC52" s="13"/>
      <c r="AD52" s="13"/>
      <c r="AE52" s="13"/>
      <c r="AF52" s="13"/>
      <c r="AG52" s="13"/>
      <c r="AH52" s="13"/>
      <c r="AI52" s="13"/>
      <c r="AJ52" s="13"/>
      <c r="AK52" s="13"/>
      <c r="AL52" s="13"/>
      <c r="AM52" s="13"/>
      <c r="AN52" s="13"/>
    </row>
    <row r="53" spans="1:40" ht="15">
      <c r="A53" s="49"/>
      <c r="B53" s="49"/>
      <c r="C53" s="49"/>
      <c r="D53" s="49"/>
      <c r="E53" s="49"/>
      <c r="F53" s="49"/>
      <c r="G53" s="49"/>
      <c r="H53" s="49"/>
      <c r="I53" s="49"/>
      <c r="J53" s="49"/>
      <c r="K53" s="49"/>
      <c r="L53" s="49"/>
      <c r="M53" s="49"/>
      <c r="N53" s="49"/>
      <c r="O53" s="49"/>
      <c r="P53" s="49"/>
      <c r="Q53" s="49"/>
      <c r="R53" s="49"/>
      <c r="S53" s="49"/>
      <c r="T53" s="49"/>
      <c r="U53" s="49"/>
      <c r="V53" s="13"/>
      <c r="W53" s="13"/>
      <c r="X53" s="13"/>
      <c r="Y53" s="13"/>
      <c r="Z53" s="13"/>
      <c r="AA53" s="15">
        <f t="shared" si="0"/>
        <v>51</v>
      </c>
      <c r="AB53" s="16">
        <v>100</v>
      </c>
      <c r="AC53" s="13"/>
      <c r="AD53" s="13"/>
      <c r="AE53" s="13"/>
      <c r="AF53" s="13"/>
      <c r="AG53" s="13"/>
      <c r="AH53" s="13"/>
      <c r="AI53" s="13"/>
      <c r="AJ53" s="13"/>
      <c r="AK53" s="13"/>
      <c r="AL53" s="13"/>
      <c r="AM53" s="13"/>
      <c r="AN53" s="13"/>
    </row>
    <row r="54" spans="1:4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5">
        <f t="shared" si="0"/>
        <v>52</v>
      </c>
      <c r="AB54" s="16">
        <v>100</v>
      </c>
      <c r="AC54" s="13"/>
      <c r="AD54" s="13"/>
      <c r="AE54" s="13"/>
      <c r="AF54" s="13"/>
      <c r="AG54" s="13"/>
      <c r="AH54" s="13"/>
      <c r="AI54" s="13"/>
      <c r="AJ54" s="13"/>
      <c r="AK54" s="13"/>
      <c r="AL54" s="13"/>
      <c r="AM54" s="13"/>
      <c r="AN54" s="13"/>
    </row>
    <row r="55" spans="1:4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sheetData>
  <printOptions/>
  <pageMargins left="0.75" right="0.75" top="1" bottom="1" header="0.5" footer="0.5"/>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4"/>
  <dimension ref="A1:AS100"/>
  <sheetViews>
    <sheetView workbookViewId="0" topLeftCell="A1">
      <selection activeCell="A9" sqref="A9:B20"/>
    </sheetView>
  </sheetViews>
  <sheetFormatPr defaultColWidth="9.140625" defaultRowHeight="15"/>
  <sheetData>
    <row r="1" spans="1:45" ht="15">
      <c r="A1" s="49"/>
      <c r="B1" s="49"/>
      <c r="C1" s="49"/>
      <c r="D1" s="49"/>
      <c r="E1" s="49"/>
      <c r="F1" s="49"/>
      <c r="G1" s="49"/>
      <c r="H1" s="49"/>
      <c r="I1" s="49"/>
      <c r="J1" s="49"/>
      <c r="K1" s="49"/>
      <c r="L1" s="49"/>
      <c r="M1" s="49"/>
      <c r="N1" s="49"/>
      <c r="O1" s="49"/>
      <c r="P1" s="49"/>
      <c r="Q1" s="49"/>
      <c r="R1" s="19"/>
      <c r="S1" s="19"/>
      <c r="T1" s="19"/>
      <c r="U1" s="19"/>
      <c r="V1" s="101" t="s">
        <v>7</v>
      </c>
      <c r="W1" s="101"/>
      <c r="X1" s="101"/>
      <c r="Y1" s="101"/>
      <c r="Z1" s="21"/>
      <c r="AA1" s="21"/>
      <c r="AB1" s="26" t="s">
        <v>110</v>
      </c>
      <c r="AC1" s="23" t="s">
        <v>37</v>
      </c>
      <c r="AD1" s="23" t="s">
        <v>38</v>
      </c>
      <c r="AE1" s="23" t="s">
        <v>4</v>
      </c>
      <c r="AF1" s="27" t="s">
        <v>5</v>
      </c>
      <c r="AG1" s="21"/>
      <c r="AH1" s="21"/>
      <c r="AI1" s="21"/>
      <c r="AJ1" s="21"/>
      <c r="AK1" s="21"/>
      <c r="AL1" s="10" t="s">
        <v>30</v>
      </c>
      <c r="AM1" s="10"/>
      <c r="AN1" s="21"/>
      <c r="AO1" s="21"/>
      <c r="AP1" s="21"/>
      <c r="AQ1" s="21"/>
      <c r="AR1" s="21"/>
      <c r="AS1" s="19"/>
    </row>
    <row r="2" spans="1:45" ht="15">
      <c r="A2" s="49"/>
      <c r="B2" s="49"/>
      <c r="C2" s="49"/>
      <c r="D2" s="49"/>
      <c r="E2" s="49"/>
      <c r="F2" s="49"/>
      <c r="G2" s="49"/>
      <c r="H2" s="49"/>
      <c r="I2" s="49"/>
      <c r="J2" s="49"/>
      <c r="K2" s="49"/>
      <c r="L2" s="49"/>
      <c r="M2" s="49"/>
      <c r="N2" s="49"/>
      <c r="O2" s="49"/>
      <c r="P2" s="49"/>
      <c r="Q2" s="49"/>
      <c r="R2" s="19"/>
      <c r="S2" s="19"/>
      <c r="T2" s="19"/>
      <c r="U2" s="19"/>
      <c r="V2" s="102" t="s">
        <v>8</v>
      </c>
      <c r="W2" s="102"/>
      <c r="X2" s="102"/>
      <c r="Y2" s="102"/>
      <c r="Z2" s="21"/>
      <c r="AA2" s="21"/>
      <c r="AB2" s="24">
        <f>AK3</f>
        <v>20</v>
      </c>
      <c r="AC2" s="22">
        <f>200-4*AB2</f>
        <v>120</v>
      </c>
      <c r="AD2" s="22">
        <f>200-8*AB2</f>
        <v>40</v>
      </c>
      <c r="AE2" s="22">
        <f aca="true" t="shared" si="0" ref="AE2:AE33">IF(AB2&lt;=ROUND(D$13,0),D$16,-100000)</f>
        <v>-100000</v>
      </c>
      <c r="AF2" s="25">
        <f aca="true" t="shared" si="1" ref="AF2:AF33">IF(AB2&lt;=ROUND(D$13,0),D$15,-100000)</f>
        <v>-100000</v>
      </c>
      <c r="AG2" s="21"/>
      <c r="AH2" s="11" t="s">
        <v>25</v>
      </c>
      <c r="AI2" s="21"/>
      <c r="AJ2" s="21"/>
      <c r="AK2" s="21"/>
      <c r="AL2" s="10" t="s">
        <v>31</v>
      </c>
      <c r="AM2" s="10"/>
      <c r="AN2" s="21"/>
      <c r="AO2" s="21"/>
      <c r="AP2" s="21"/>
      <c r="AQ2" s="21"/>
      <c r="AR2" s="21"/>
      <c r="AS2" s="19"/>
    </row>
    <row r="3" spans="1:45" ht="15">
      <c r="A3" s="49"/>
      <c r="B3" s="49"/>
      <c r="C3" s="49"/>
      <c r="D3" s="49"/>
      <c r="E3" s="49"/>
      <c r="F3" s="49"/>
      <c r="G3" s="49"/>
      <c r="H3" s="49"/>
      <c r="I3" s="49"/>
      <c r="J3" s="49"/>
      <c r="K3" s="49"/>
      <c r="L3" s="49"/>
      <c r="M3" s="49"/>
      <c r="N3" s="49"/>
      <c r="O3" s="49"/>
      <c r="P3" s="49"/>
      <c r="Q3" s="49"/>
      <c r="R3" s="19"/>
      <c r="S3" s="19"/>
      <c r="T3" s="19"/>
      <c r="U3" s="19"/>
      <c r="V3" s="102" t="s">
        <v>9</v>
      </c>
      <c r="W3" s="102"/>
      <c r="X3" s="102"/>
      <c r="Y3" s="102"/>
      <c r="Z3" s="21"/>
      <c r="AA3" s="21"/>
      <c r="AB3" s="24">
        <f aca="true" t="shared" si="2" ref="AB3:AB34">AB2+(AK$4-AK$3)/50</f>
        <v>20.6</v>
      </c>
      <c r="AC3" s="22">
        <f aca="true" t="shared" si="3" ref="AC3:AC52">200-4*AB3</f>
        <v>117.6</v>
      </c>
      <c r="AD3" s="22">
        <f aca="true" t="shared" si="4" ref="AD3:AD52">200-8*AB3</f>
        <v>35.19999999999999</v>
      </c>
      <c r="AE3" s="22">
        <f t="shared" si="0"/>
        <v>-100000</v>
      </c>
      <c r="AF3" s="25">
        <f t="shared" si="1"/>
        <v>-100000</v>
      </c>
      <c r="AG3" s="21"/>
      <c r="AH3" s="21" t="s">
        <v>20</v>
      </c>
      <c r="AI3" s="21"/>
      <c r="AJ3" s="21"/>
      <c r="AK3" s="21">
        <v>20</v>
      </c>
      <c r="AL3" s="10" t="s">
        <v>26</v>
      </c>
      <c r="AM3" s="10"/>
      <c r="AN3" s="21"/>
      <c r="AO3" s="21"/>
      <c r="AP3" s="21"/>
      <c r="AQ3" s="21"/>
      <c r="AR3" s="21"/>
      <c r="AS3" s="19"/>
    </row>
    <row r="4" spans="1:45" ht="15">
      <c r="A4" s="49"/>
      <c r="B4" s="49"/>
      <c r="C4" s="49"/>
      <c r="D4" s="49"/>
      <c r="E4" s="49"/>
      <c r="F4" s="49"/>
      <c r="G4" s="49"/>
      <c r="H4" s="49"/>
      <c r="I4" s="49"/>
      <c r="J4" s="49"/>
      <c r="K4" s="49"/>
      <c r="L4" s="49"/>
      <c r="M4" s="49"/>
      <c r="N4" s="49"/>
      <c r="O4" s="49"/>
      <c r="P4" s="49"/>
      <c r="Q4" s="49"/>
      <c r="R4" s="19"/>
      <c r="S4" s="19"/>
      <c r="T4" s="19"/>
      <c r="U4" s="19"/>
      <c r="V4" s="102" t="s">
        <v>10</v>
      </c>
      <c r="W4" s="102"/>
      <c r="X4" s="102"/>
      <c r="Y4" s="102"/>
      <c r="Z4" s="21"/>
      <c r="AA4" s="21"/>
      <c r="AB4" s="24">
        <f t="shared" si="2"/>
        <v>21.200000000000003</v>
      </c>
      <c r="AC4" s="22">
        <f t="shared" si="3"/>
        <v>115.19999999999999</v>
      </c>
      <c r="AD4" s="22">
        <f t="shared" si="4"/>
        <v>30.399999999999977</v>
      </c>
      <c r="AE4" s="22">
        <f t="shared" si="0"/>
        <v>-100000</v>
      </c>
      <c r="AF4" s="25">
        <f t="shared" si="1"/>
        <v>-100000</v>
      </c>
      <c r="AG4" s="21"/>
      <c r="AH4" s="21" t="s">
        <v>21</v>
      </c>
      <c r="AI4" s="21"/>
      <c r="AJ4" s="21"/>
      <c r="AK4" s="21">
        <v>50</v>
      </c>
      <c r="AL4" s="10" t="s">
        <v>27</v>
      </c>
      <c r="AM4" s="10"/>
      <c r="AN4" s="21"/>
      <c r="AO4" s="21"/>
      <c r="AP4" s="21"/>
      <c r="AQ4" s="21"/>
      <c r="AR4" s="21"/>
      <c r="AS4" s="19"/>
    </row>
    <row r="5" spans="1:45" ht="15">
      <c r="A5" s="49"/>
      <c r="B5" s="49"/>
      <c r="C5" s="49"/>
      <c r="D5" s="49"/>
      <c r="E5" s="49"/>
      <c r="F5" s="49"/>
      <c r="G5" s="49"/>
      <c r="H5" s="49"/>
      <c r="I5" s="49"/>
      <c r="J5" s="49"/>
      <c r="K5" s="49"/>
      <c r="L5" s="49"/>
      <c r="M5" s="49"/>
      <c r="N5" s="49"/>
      <c r="O5" s="49"/>
      <c r="P5" s="49"/>
      <c r="Q5" s="49"/>
      <c r="R5" s="19"/>
      <c r="S5" s="19"/>
      <c r="T5" s="19"/>
      <c r="U5" s="19"/>
      <c r="V5" s="102" t="s">
        <v>11</v>
      </c>
      <c r="W5" s="102"/>
      <c r="X5" s="102"/>
      <c r="Y5" s="102"/>
      <c r="Z5" s="21"/>
      <c r="AA5" s="21"/>
      <c r="AB5" s="24">
        <f t="shared" si="2"/>
        <v>21.800000000000004</v>
      </c>
      <c r="AC5" s="22">
        <f t="shared" si="3"/>
        <v>112.79999999999998</v>
      </c>
      <c r="AD5" s="22">
        <f t="shared" si="4"/>
        <v>25.599999999999966</v>
      </c>
      <c r="AE5" s="22">
        <f t="shared" si="0"/>
        <v>-100000</v>
      </c>
      <c r="AF5" s="25">
        <f t="shared" si="1"/>
        <v>-100000</v>
      </c>
      <c r="AG5" s="21"/>
      <c r="AH5" s="21" t="s">
        <v>22</v>
      </c>
      <c r="AI5" s="21"/>
      <c r="AJ5" s="21"/>
      <c r="AK5" s="21">
        <v>35</v>
      </c>
      <c r="AL5" s="10" t="s">
        <v>28</v>
      </c>
      <c r="AM5" s="10"/>
      <c r="AN5" s="21"/>
      <c r="AO5" s="21"/>
      <c r="AP5" s="21"/>
      <c r="AQ5" s="21"/>
      <c r="AR5" s="21"/>
      <c r="AS5" s="19"/>
    </row>
    <row r="6" spans="1:45" ht="15">
      <c r="A6" s="49"/>
      <c r="B6" s="49"/>
      <c r="C6" s="49"/>
      <c r="D6" s="49"/>
      <c r="E6" s="49"/>
      <c r="F6" s="49"/>
      <c r="G6" s="49"/>
      <c r="H6" s="49"/>
      <c r="I6" s="49"/>
      <c r="J6" s="49"/>
      <c r="K6" s="49"/>
      <c r="L6" s="49"/>
      <c r="M6" s="49"/>
      <c r="N6" s="49"/>
      <c r="O6" s="49"/>
      <c r="P6" s="49"/>
      <c r="Q6" s="49"/>
      <c r="R6" s="19"/>
      <c r="S6" s="19"/>
      <c r="T6" s="19"/>
      <c r="U6" s="19"/>
      <c r="V6" s="102" t="s">
        <v>12</v>
      </c>
      <c r="W6" s="102"/>
      <c r="X6" s="102"/>
      <c r="Y6" s="102"/>
      <c r="Z6" s="21"/>
      <c r="AA6" s="21"/>
      <c r="AB6" s="24">
        <f t="shared" si="2"/>
        <v>22.400000000000006</v>
      </c>
      <c r="AC6" s="22">
        <f t="shared" si="3"/>
        <v>110.39999999999998</v>
      </c>
      <c r="AD6" s="22">
        <f t="shared" si="4"/>
        <v>20.799999999999955</v>
      </c>
      <c r="AE6" s="22">
        <f t="shared" si="0"/>
        <v>-100000</v>
      </c>
      <c r="AF6" s="25">
        <f t="shared" si="1"/>
        <v>-100000</v>
      </c>
      <c r="AG6" s="21"/>
      <c r="AH6" s="21" t="s">
        <v>23</v>
      </c>
      <c r="AI6" s="21"/>
      <c r="AJ6" s="21"/>
      <c r="AK6" s="21">
        <v>10</v>
      </c>
      <c r="AL6" s="10"/>
      <c r="AM6" s="10"/>
      <c r="AN6" s="21"/>
      <c r="AO6" s="21"/>
      <c r="AP6" s="21"/>
      <c r="AQ6" s="21"/>
      <c r="AR6" s="21"/>
      <c r="AS6" s="19"/>
    </row>
    <row r="7" spans="1:45" ht="15">
      <c r="A7" s="49"/>
      <c r="B7" s="49"/>
      <c r="C7" s="49"/>
      <c r="D7" s="49"/>
      <c r="E7" s="49"/>
      <c r="F7" s="49"/>
      <c r="G7" s="49"/>
      <c r="H7" s="49"/>
      <c r="I7" s="49"/>
      <c r="J7" s="49"/>
      <c r="K7" s="49"/>
      <c r="L7" s="49"/>
      <c r="M7" s="49"/>
      <c r="N7" s="49"/>
      <c r="O7" s="49"/>
      <c r="P7" s="49"/>
      <c r="Q7" s="49"/>
      <c r="R7" s="19"/>
      <c r="S7" s="19"/>
      <c r="T7" s="19"/>
      <c r="U7" s="19"/>
      <c r="V7" s="102"/>
      <c r="W7" s="102"/>
      <c r="X7" s="102"/>
      <c r="Y7" s="102"/>
      <c r="Z7" s="21"/>
      <c r="AA7" s="21"/>
      <c r="AB7" s="24">
        <f t="shared" si="2"/>
        <v>23.000000000000007</v>
      </c>
      <c r="AC7" s="22">
        <f t="shared" si="3"/>
        <v>107.99999999999997</v>
      </c>
      <c r="AD7" s="22">
        <f t="shared" si="4"/>
        <v>15.999999999999943</v>
      </c>
      <c r="AE7" s="22">
        <f t="shared" si="0"/>
        <v>-100000</v>
      </c>
      <c r="AF7" s="25">
        <f t="shared" si="1"/>
        <v>-100000</v>
      </c>
      <c r="AG7" s="21"/>
      <c r="AH7" s="21" t="s">
        <v>3</v>
      </c>
      <c r="AI7" s="21"/>
      <c r="AJ7" s="21"/>
      <c r="AK7" s="21">
        <v>30</v>
      </c>
      <c r="AL7" s="10" t="s">
        <v>29</v>
      </c>
      <c r="AM7" s="10"/>
      <c r="AN7" s="21"/>
      <c r="AO7" s="21"/>
      <c r="AP7" s="21"/>
      <c r="AQ7" s="21"/>
      <c r="AR7" s="21"/>
      <c r="AS7" s="19"/>
    </row>
    <row r="8" spans="1:45" ht="15">
      <c r="A8" s="49"/>
      <c r="B8" s="49"/>
      <c r="C8" s="49"/>
      <c r="D8" s="49"/>
      <c r="E8" s="49"/>
      <c r="F8" s="49"/>
      <c r="G8" s="49"/>
      <c r="H8" s="49"/>
      <c r="I8" s="49"/>
      <c r="J8" s="49"/>
      <c r="K8" s="49"/>
      <c r="L8" s="49"/>
      <c r="M8" s="49"/>
      <c r="N8" s="49"/>
      <c r="O8" s="49"/>
      <c r="P8" s="49"/>
      <c r="Q8" s="49"/>
      <c r="R8" s="19"/>
      <c r="S8" s="19"/>
      <c r="T8" s="19"/>
      <c r="U8" s="19"/>
      <c r="V8" s="102" t="s">
        <v>129</v>
      </c>
      <c r="W8" s="102"/>
      <c r="X8" s="102"/>
      <c r="Y8" s="102"/>
      <c r="Z8" s="21"/>
      <c r="AA8" s="21"/>
      <c r="AB8" s="24">
        <f t="shared" si="2"/>
        <v>23.60000000000001</v>
      </c>
      <c r="AC8" s="22">
        <f t="shared" si="3"/>
        <v>105.59999999999997</v>
      </c>
      <c r="AD8" s="22">
        <f t="shared" si="4"/>
        <v>11.199999999999932</v>
      </c>
      <c r="AE8" s="22">
        <f t="shared" si="0"/>
        <v>-100000</v>
      </c>
      <c r="AF8" s="25">
        <f t="shared" si="1"/>
        <v>-100000</v>
      </c>
      <c r="AG8" s="21"/>
      <c r="AH8" s="21"/>
      <c r="AI8" s="21"/>
      <c r="AJ8" s="21"/>
      <c r="AK8" s="21"/>
      <c r="AL8" s="21"/>
      <c r="AM8" s="21"/>
      <c r="AN8" s="21"/>
      <c r="AO8" s="21"/>
      <c r="AP8" s="21"/>
      <c r="AQ8" s="21"/>
      <c r="AR8" s="21"/>
      <c r="AS8" s="19"/>
    </row>
    <row r="9" spans="1:45" ht="15">
      <c r="A9" s="127" t="s">
        <v>36</v>
      </c>
      <c r="B9" s="127" t="s">
        <v>110</v>
      </c>
      <c r="C9" s="49"/>
      <c r="D9" s="49"/>
      <c r="E9" s="49"/>
      <c r="F9" s="49"/>
      <c r="G9" s="49"/>
      <c r="H9" s="49"/>
      <c r="I9" s="49"/>
      <c r="J9" s="49"/>
      <c r="K9" s="49"/>
      <c r="L9" s="49"/>
      <c r="M9" s="49"/>
      <c r="N9" s="49"/>
      <c r="O9" s="49"/>
      <c r="P9" s="49"/>
      <c r="Q9" s="49"/>
      <c r="R9" s="19"/>
      <c r="S9" s="19"/>
      <c r="T9" s="19"/>
      <c r="U9" s="19"/>
      <c r="V9" s="102">
        <f>(-X$15+SQRT(X$15^2-4*X$14*X$16))/(2*X$14)</f>
        <v>46.666666666666664</v>
      </c>
      <c r="W9" s="102"/>
      <c r="X9" s="102"/>
      <c r="Y9" s="102"/>
      <c r="Z9" s="21"/>
      <c r="AA9" s="21"/>
      <c r="AB9" s="24">
        <f t="shared" si="2"/>
        <v>24.20000000000001</v>
      </c>
      <c r="AC9" s="22">
        <f t="shared" si="3"/>
        <v>103.19999999999996</v>
      </c>
      <c r="AD9" s="22">
        <f t="shared" si="4"/>
        <v>6.39999999999992</v>
      </c>
      <c r="AE9" s="22">
        <f t="shared" si="0"/>
        <v>-100000</v>
      </c>
      <c r="AF9" s="25">
        <f t="shared" si="1"/>
        <v>-100000</v>
      </c>
      <c r="AG9" s="21"/>
      <c r="AH9" s="21"/>
      <c r="AI9" s="21"/>
      <c r="AJ9" s="21"/>
      <c r="AK9" s="21"/>
      <c r="AL9" s="21"/>
      <c r="AM9" s="21"/>
      <c r="AN9" s="21"/>
      <c r="AO9" s="21"/>
      <c r="AP9" s="21"/>
      <c r="AQ9" s="21"/>
      <c r="AR9" s="21"/>
      <c r="AS9" s="19"/>
    </row>
    <row r="10" spans="1:45" ht="15">
      <c r="A10" s="125">
        <v>0</v>
      </c>
      <c r="B10" s="125">
        <f>50-0.25*A10</f>
        <v>50</v>
      </c>
      <c r="C10" s="49"/>
      <c r="D10" s="49"/>
      <c r="E10" s="49"/>
      <c r="F10" s="49"/>
      <c r="G10" s="49"/>
      <c r="H10" s="49"/>
      <c r="I10" s="49"/>
      <c r="J10" s="49"/>
      <c r="K10" s="49"/>
      <c r="L10" s="49"/>
      <c r="M10" s="49"/>
      <c r="N10" s="49"/>
      <c r="O10" s="49"/>
      <c r="P10" s="49"/>
      <c r="Q10" s="49"/>
      <c r="R10" s="19"/>
      <c r="S10" s="19"/>
      <c r="T10" s="19"/>
      <c r="U10" s="19"/>
      <c r="V10" s="102">
        <f>(-X$15-SQRT(X$15^2-4*X$14*X$16))/(2*X$14)</f>
        <v>0</v>
      </c>
      <c r="W10" s="102"/>
      <c r="X10" s="102"/>
      <c r="Y10" s="102"/>
      <c r="Z10" s="21"/>
      <c r="AA10" s="21"/>
      <c r="AB10" s="24">
        <f t="shared" si="2"/>
        <v>24.80000000000001</v>
      </c>
      <c r="AC10" s="22">
        <f t="shared" si="3"/>
        <v>100.79999999999995</v>
      </c>
      <c r="AD10" s="22">
        <f t="shared" si="4"/>
        <v>1.599999999999909</v>
      </c>
      <c r="AE10" s="22">
        <f t="shared" si="0"/>
        <v>-100000</v>
      </c>
      <c r="AF10" s="25">
        <f t="shared" si="1"/>
        <v>-100000</v>
      </c>
      <c r="AG10" s="21"/>
      <c r="AH10" s="21"/>
      <c r="AI10" s="21"/>
      <c r="AJ10" s="21"/>
      <c r="AK10" s="21"/>
      <c r="AL10" s="21"/>
      <c r="AM10" s="21"/>
      <c r="AN10" s="21"/>
      <c r="AO10" s="21"/>
      <c r="AP10" s="21"/>
      <c r="AQ10" s="21"/>
      <c r="AR10" s="21"/>
      <c r="AS10" s="19"/>
    </row>
    <row r="11" spans="1:45" ht="15">
      <c r="A11" s="125">
        <f>A10+20</f>
        <v>20</v>
      </c>
      <c r="B11" s="125">
        <f aca="true" t="shared" si="5" ref="B11:B20">50-0.25*A11</f>
        <v>45</v>
      </c>
      <c r="C11" s="49"/>
      <c r="D11" s="49"/>
      <c r="E11" s="49"/>
      <c r="F11" s="49"/>
      <c r="G11" s="49"/>
      <c r="H11" s="49"/>
      <c r="I11" s="49"/>
      <c r="J11" s="49"/>
      <c r="K11" s="49"/>
      <c r="L11" s="49"/>
      <c r="M11" s="49"/>
      <c r="N11" s="49"/>
      <c r="O11" s="49"/>
      <c r="P11" s="49"/>
      <c r="Q11" s="49"/>
      <c r="R11" s="19"/>
      <c r="S11" s="19"/>
      <c r="T11" s="19"/>
      <c r="U11" s="19"/>
      <c r="V11" s="101" t="s">
        <v>13</v>
      </c>
      <c r="W11" s="101"/>
      <c r="X11" s="101"/>
      <c r="Y11" s="101"/>
      <c r="Z11" s="21"/>
      <c r="AA11" s="21"/>
      <c r="AB11" s="24">
        <f t="shared" si="2"/>
        <v>25.400000000000013</v>
      </c>
      <c r="AC11" s="22">
        <f t="shared" si="3"/>
        <v>98.39999999999995</v>
      </c>
      <c r="AD11" s="22">
        <f t="shared" si="4"/>
        <v>-3.2000000000001023</v>
      </c>
      <c r="AE11" s="22">
        <f t="shared" si="0"/>
        <v>-100000</v>
      </c>
      <c r="AF11" s="25">
        <f t="shared" si="1"/>
        <v>-100000</v>
      </c>
      <c r="AG11" s="21"/>
      <c r="AH11" s="21"/>
      <c r="AI11" s="21"/>
      <c r="AJ11" s="21"/>
      <c r="AK11" s="21"/>
      <c r="AL11" s="21"/>
      <c r="AM11" s="21"/>
      <c r="AN11" s="21"/>
      <c r="AO11" s="21"/>
      <c r="AP11" s="21"/>
      <c r="AQ11" s="21"/>
      <c r="AR11" s="21"/>
      <c r="AS11" s="19"/>
    </row>
    <row r="12" spans="1:45" ht="15">
      <c r="A12" s="125">
        <f aca="true" t="shared" si="6" ref="A12:A20">A11+20</f>
        <v>40</v>
      </c>
      <c r="B12" s="125">
        <f t="shared" si="5"/>
        <v>40</v>
      </c>
      <c r="C12" s="49"/>
      <c r="D12" s="49"/>
      <c r="E12" s="49"/>
      <c r="F12" s="49"/>
      <c r="G12" s="49"/>
      <c r="H12" s="49"/>
      <c r="I12" s="49"/>
      <c r="J12" s="49"/>
      <c r="K12" s="49"/>
      <c r="L12" s="49"/>
      <c r="M12" s="49"/>
      <c r="N12" s="49"/>
      <c r="O12" s="49"/>
      <c r="P12" s="49"/>
      <c r="Q12" s="49"/>
      <c r="R12" s="19"/>
      <c r="S12" s="19"/>
      <c r="T12" s="19"/>
      <c r="U12" s="19"/>
      <c r="V12" s="102" t="s">
        <v>14</v>
      </c>
      <c r="W12" s="102"/>
      <c r="X12" s="102"/>
      <c r="Y12" s="102"/>
      <c r="Z12" s="21"/>
      <c r="AA12" s="21"/>
      <c r="AB12" s="24">
        <f t="shared" si="2"/>
        <v>26.000000000000014</v>
      </c>
      <c r="AC12" s="22">
        <f t="shared" si="3"/>
        <v>95.99999999999994</v>
      </c>
      <c r="AD12" s="22">
        <f t="shared" si="4"/>
        <v>-8.000000000000114</v>
      </c>
      <c r="AE12" s="22">
        <f t="shared" si="0"/>
        <v>-100000</v>
      </c>
      <c r="AF12" s="25">
        <f t="shared" si="1"/>
        <v>-100000</v>
      </c>
      <c r="AG12" s="21"/>
      <c r="AH12" s="21"/>
      <c r="AI12" s="21"/>
      <c r="AJ12" s="21"/>
      <c r="AK12" s="21"/>
      <c r="AL12" s="21"/>
      <c r="AM12" s="21"/>
      <c r="AN12" s="21"/>
      <c r="AO12" s="21"/>
      <c r="AP12" s="21"/>
      <c r="AQ12" s="21"/>
      <c r="AR12" s="21"/>
      <c r="AS12" s="19"/>
    </row>
    <row r="13" spans="1:45" ht="15">
      <c r="A13" s="125">
        <f t="shared" si="6"/>
        <v>60</v>
      </c>
      <c r="B13" s="125">
        <f t="shared" si="5"/>
        <v>35</v>
      </c>
      <c r="C13" s="49"/>
      <c r="D13" s="49"/>
      <c r="E13" s="49"/>
      <c r="F13" s="49"/>
      <c r="G13" s="49"/>
      <c r="H13" s="49"/>
      <c r="I13" s="49"/>
      <c r="J13" s="49"/>
      <c r="K13" s="49"/>
      <c r="L13" s="49"/>
      <c r="M13" s="49"/>
      <c r="N13" s="49"/>
      <c r="O13" s="49"/>
      <c r="P13" s="49"/>
      <c r="Q13" s="49"/>
      <c r="R13" s="19"/>
      <c r="S13" s="19"/>
      <c r="T13" s="19"/>
      <c r="U13" s="19"/>
      <c r="V13" s="101" t="s">
        <v>15</v>
      </c>
      <c r="W13" s="101"/>
      <c r="X13" s="101"/>
      <c r="Y13" s="101"/>
      <c r="Z13" s="21"/>
      <c r="AA13" s="21"/>
      <c r="AB13" s="24">
        <f t="shared" si="2"/>
        <v>26.600000000000016</v>
      </c>
      <c r="AC13" s="22">
        <f t="shared" si="3"/>
        <v>93.59999999999994</v>
      </c>
      <c r="AD13" s="22">
        <f t="shared" si="4"/>
        <v>-12.800000000000125</v>
      </c>
      <c r="AE13" s="22">
        <f t="shared" si="0"/>
        <v>-100000</v>
      </c>
      <c r="AF13" s="25">
        <f t="shared" si="1"/>
        <v>-100000</v>
      </c>
      <c r="AG13" s="21"/>
      <c r="AH13" s="21"/>
      <c r="AI13" s="21"/>
      <c r="AJ13" s="21"/>
      <c r="AK13" s="21"/>
      <c r="AL13" s="21"/>
      <c r="AM13" s="21"/>
      <c r="AN13" s="21"/>
      <c r="AO13" s="21"/>
      <c r="AP13" s="21"/>
      <c r="AQ13" s="21"/>
      <c r="AR13" s="21"/>
      <c r="AS13" s="19"/>
    </row>
    <row r="14" spans="1:45" ht="15">
      <c r="A14" s="125">
        <f t="shared" si="6"/>
        <v>80</v>
      </c>
      <c r="B14" s="125">
        <f t="shared" si="5"/>
        <v>30</v>
      </c>
      <c r="C14" s="49"/>
      <c r="D14" s="49"/>
      <c r="E14" s="49"/>
      <c r="F14" s="49"/>
      <c r="G14" s="49"/>
      <c r="H14" s="49"/>
      <c r="I14" s="49"/>
      <c r="J14" s="49"/>
      <c r="K14" s="49"/>
      <c r="L14" s="49"/>
      <c r="M14" s="49"/>
      <c r="N14" s="49"/>
      <c r="O14" s="49"/>
      <c r="P14" s="49"/>
      <c r="Q14" s="49"/>
      <c r="R14" s="19"/>
      <c r="S14" s="19"/>
      <c r="T14" s="19"/>
      <c r="U14" s="19"/>
      <c r="V14" s="102" t="s">
        <v>17</v>
      </c>
      <c r="W14" s="102"/>
      <c r="X14" s="20">
        <f>6*AK6/AK5^2</f>
        <v>0.04897959183673469</v>
      </c>
      <c r="Y14" s="103"/>
      <c r="Z14" s="21"/>
      <c r="AA14" s="21"/>
      <c r="AB14" s="24">
        <f t="shared" si="2"/>
        <v>27.200000000000017</v>
      </c>
      <c r="AC14" s="22">
        <f t="shared" si="3"/>
        <v>91.19999999999993</v>
      </c>
      <c r="AD14" s="22">
        <f t="shared" si="4"/>
        <v>-17.600000000000136</v>
      </c>
      <c r="AE14" s="22">
        <f t="shared" si="0"/>
        <v>-100000</v>
      </c>
      <c r="AF14" s="25">
        <f t="shared" si="1"/>
        <v>-100000</v>
      </c>
      <c r="AG14" s="21"/>
      <c r="AH14" s="21"/>
      <c r="AI14" s="21"/>
      <c r="AJ14" s="21"/>
      <c r="AK14" s="21"/>
      <c r="AL14" s="21"/>
      <c r="AM14" s="21"/>
      <c r="AN14" s="21"/>
      <c r="AO14" s="21"/>
      <c r="AP14" s="21"/>
      <c r="AQ14" s="21"/>
      <c r="AR14" s="21"/>
      <c r="AS14" s="19"/>
    </row>
    <row r="15" spans="1:45" ht="15">
      <c r="A15" s="125">
        <f t="shared" si="6"/>
        <v>100</v>
      </c>
      <c r="B15" s="125">
        <f t="shared" si="5"/>
        <v>25</v>
      </c>
      <c r="C15" s="49"/>
      <c r="D15" s="49"/>
      <c r="E15" s="49"/>
      <c r="F15" s="49"/>
      <c r="G15" s="49"/>
      <c r="H15" s="49"/>
      <c r="I15" s="49"/>
      <c r="J15" s="49"/>
      <c r="K15" s="49"/>
      <c r="L15" s="49"/>
      <c r="M15" s="49"/>
      <c r="N15" s="49"/>
      <c r="O15" s="49"/>
      <c r="P15" s="49"/>
      <c r="Q15" s="49"/>
      <c r="R15" s="19"/>
      <c r="S15" s="19"/>
      <c r="T15" s="19"/>
      <c r="U15" s="19"/>
      <c r="V15" s="102" t="s">
        <v>18</v>
      </c>
      <c r="W15" s="102"/>
      <c r="X15" s="20">
        <f>-8*AK6/AK5</f>
        <v>-2.2857142857142856</v>
      </c>
      <c r="Y15" s="104"/>
      <c r="Z15" s="21"/>
      <c r="AA15" s="21"/>
      <c r="AB15" s="24">
        <f t="shared" si="2"/>
        <v>27.80000000000002</v>
      </c>
      <c r="AC15" s="22">
        <f t="shared" si="3"/>
        <v>88.79999999999993</v>
      </c>
      <c r="AD15" s="22">
        <f t="shared" si="4"/>
        <v>-22.400000000000148</v>
      </c>
      <c r="AE15" s="22">
        <f t="shared" si="0"/>
        <v>-100000</v>
      </c>
      <c r="AF15" s="25">
        <f t="shared" si="1"/>
        <v>-100000</v>
      </c>
      <c r="AG15" s="21"/>
      <c r="AH15" s="21"/>
      <c r="AI15" s="21"/>
      <c r="AJ15" s="21"/>
      <c r="AK15" s="21"/>
      <c r="AL15" s="21"/>
      <c r="AM15" s="21"/>
      <c r="AN15" s="21"/>
      <c r="AO15" s="21"/>
      <c r="AP15" s="21"/>
      <c r="AQ15" s="21"/>
      <c r="AR15" s="21"/>
      <c r="AS15" s="19"/>
    </row>
    <row r="16" spans="1:45" ht="15">
      <c r="A16" s="125">
        <f t="shared" si="6"/>
        <v>120</v>
      </c>
      <c r="B16" s="125">
        <f t="shared" si="5"/>
        <v>20</v>
      </c>
      <c r="C16" s="49"/>
      <c r="D16" s="49"/>
      <c r="E16" s="49"/>
      <c r="F16" s="49"/>
      <c r="G16" s="49"/>
      <c r="H16" s="49"/>
      <c r="I16" s="49"/>
      <c r="J16" s="49"/>
      <c r="K16" s="49"/>
      <c r="L16" s="49"/>
      <c r="M16" s="49"/>
      <c r="N16" s="49"/>
      <c r="O16" s="49"/>
      <c r="P16" s="49"/>
      <c r="Q16" s="49"/>
      <c r="R16" s="19"/>
      <c r="S16" s="19"/>
      <c r="T16" s="19"/>
      <c r="U16" s="19"/>
      <c r="V16" s="102" t="s">
        <v>16</v>
      </c>
      <c r="W16" s="102"/>
      <c r="X16" s="20">
        <f>3*AK6-AK7</f>
        <v>0</v>
      </c>
      <c r="Y16" s="105"/>
      <c r="Z16" s="21"/>
      <c r="AA16" s="21"/>
      <c r="AB16" s="24">
        <f t="shared" si="2"/>
        <v>28.40000000000002</v>
      </c>
      <c r="AC16" s="22">
        <f t="shared" si="3"/>
        <v>86.39999999999992</v>
      </c>
      <c r="AD16" s="22">
        <f t="shared" si="4"/>
        <v>-27.20000000000016</v>
      </c>
      <c r="AE16" s="22">
        <f t="shared" si="0"/>
        <v>-100000</v>
      </c>
      <c r="AF16" s="25">
        <f t="shared" si="1"/>
        <v>-100000</v>
      </c>
      <c r="AG16" s="21"/>
      <c r="AH16" s="21"/>
      <c r="AI16" s="21"/>
      <c r="AJ16" s="21"/>
      <c r="AK16" s="21"/>
      <c r="AL16" s="21"/>
      <c r="AM16" s="21"/>
      <c r="AN16" s="21"/>
      <c r="AO16" s="21"/>
      <c r="AP16" s="21"/>
      <c r="AQ16" s="21"/>
      <c r="AR16" s="21"/>
      <c r="AS16" s="19"/>
    </row>
    <row r="17" spans="1:45" ht="15">
      <c r="A17" s="125">
        <f t="shared" si="6"/>
        <v>140</v>
      </c>
      <c r="B17" s="125">
        <f t="shared" si="5"/>
        <v>15</v>
      </c>
      <c r="C17" s="49"/>
      <c r="D17" s="49"/>
      <c r="E17" s="49"/>
      <c r="F17" s="49"/>
      <c r="G17" s="49"/>
      <c r="H17" s="49"/>
      <c r="I17" s="49"/>
      <c r="J17" s="49"/>
      <c r="K17" s="49"/>
      <c r="L17" s="49"/>
      <c r="M17" s="49"/>
      <c r="N17" s="49"/>
      <c r="O17" s="49"/>
      <c r="P17" s="49"/>
      <c r="Q17" s="49"/>
      <c r="R17" s="19"/>
      <c r="S17" s="19"/>
      <c r="T17" s="19"/>
      <c r="U17" s="19"/>
      <c r="V17" s="19"/>
      <c r="W17" s="21"/>
      <c r="X17" s="12"/>
      <c r="Y17" s="21"/>
      <c r="Z17" s="21"/>
      <c r="AA17" s="21"/>
      <c r="AB17" s="24">
        <f t="shared" si="2"/>
        <v>29.00000000000002</v>
      </c>
      <c r="AC17" s="22">
        <f t="shared" si="3"/>
        <v>83.99999999999991</v>
      </c>
      <c r="AD17" s="22">
        <f t="shared" si="4"/>
        <v>-32.00000000000017</v>
      </c>
      <c r="AE17" s="22">
        <f t="shared" si="0"/>
        <v>-100000</v>
      </c>
      <c r="AF17" s="25">
        <f t="shared" si="1"/>
        <v>-100000</v>
      </c>
      <c r="AG17" s="21"/>
      <c r="AH17" s="21"/>
      <c r="AI17" s="21"/>
      <c r="AJ17" s="21"/>
      <c r="AK17" s="21"/>
      <c r="AL17" s="21"/>
      <c r="AM17" s="21"/>
      <c r="AN17" s="21"/>
      <c r="AO17" s="21"/>
      <c r="AP17" s="21"/>
      <c r="AQ17" s="21"/>
      <c r="AR17" s="21"/>
      <c r="AS17" s="19"/>
    </row>
    <row r="18" spans="1:45" ht="15">
      <c r="A18" s="125">
        <f t="shared" si="6"/>
        <v>160</v>
      </c>
      <c r="B18" s="125">
        <f t="shared" si="5"/>
        <v>10</v>
      </c>
      <c r="C18" s="49"/>
      <c r="D18" s="49"/>
      <c r="E18" s="49"/>
      <c r="F18" s="49"/>
      <c r="G18" s="49"/>
      <c r="H18" s="49"/>
      <c r="I18" s="49"/>
      <c r="J18" s="49"/>
      <c r="K18" s="49"/>
      <c r="L18" s="49"/>
      <c r="M18" s="49"/>
      <c r="N18" s="49"/>
      <c r="O18" s="49"/>
      <c r="P18" s="49"/>
      <c r="Q18" s="49"/>
      <c r="R18" s="19"/>
      <c r="S18" s="19"/>
      <c r="T18" s="19"/>
      <c r="U18" s="19"/>
      <c r="V18" s="19"/>
      <c r="W18" s="21"/>
      <c r="X18" s="21"/>
      <c r="Y18" s="21"/>
      <c r="Z18" s="21"/>
      <c r="AA18" s="21"/>
      <c r="AB18" s="24">
        <f t="shared" si="2"/>
        <v>29.600000000000023</v>
      </c>
      <c r="AC18" s="22">
        <f t="shared" si="3"/>
        <v>81.59999999999991</v>
      </c>
      <c r="AD18" s="22">
        <f t="shared" si="4"/>
        <v>-36.80000000000018</v>
      </c>
      <c r="AE18" s="22">
        <f t="shared" si="0"/>
        <v>-100000</v>
      </c>
      <c r="AF18" s="25">
        <f t="shared" si="1"/>
        <v>-100000</v>
      </c>
      <c r="AG18" s="21"/>
      <c r="AH18" s="21"/>
      <c r="AI18" s="21"/>
      <c r="AJ18" s="21"/>
      <c r="AK18" s="21"/>
      <c r="AL18" s="21"/>
      <c r="AM18" s="21"/>
      <c r="AN18" s="21"/>
      <c r="AO18" s="21"/>
      <c r="AP18" s="21"/>
      <c r="AQ18" s="21"/>
      <c r="AR18" s="21"/>
      <c r="AS18" s="19"/>
    </row>
    <row r="19" spans="1:45" ht="15">
      <c r="A19" s="125">
        <f t="shared" si="6"/>
        <v>180</v>
      </c>
      <c r="B19" s="125">
        <f t="shared" si="5"/>
        <v>5</v>
      </c>
      <c r="C19" s="49"/>
      <c r="D19" s="49"/>
      <c r="E19" s="49"/>
      <c r="F19" s="49"/>
      <c r="G19" s="49"/>
      <c r="H19" s="49"/>
      <c r="I19" s="49"/>
      <c r="J19" s="49"/>
      <c r="K19" s="49"/>
      <c r="L19" s="49"/>
      <c r="M19" s="49"/>
      <c r="N19" s="49"/>
      <c r="O19" s="49"/>
      <c r="P19" s="49"/>
      <c r="Q19" s="49"/>
      <c r="R19" s="19"/>
      <c r="S19" s="19"/>
      <c r="T19" s="19"/>
      <c r="U19" s="19"/>
      <c r="V19" s="19"/>
      <c r="W19" s="21"/>
      <c r="X19" s="21"/>
      <c r="Y19" s="21"/>
      <c r="Z19" s="21"/>
      <c r="AA19" s="21"/>
      <c r="AB19" s="24">
        <f t="shared" si="2"/>
        <v>30.200000000000024</v>
      </c>
      <c r="AC19" s="22">
        <f t="shared" si="3"/>
        <v>79.1999999999999</v>
      </c>
      <c r="AD19" s="22">
        <f t="shared" si="4"/>
        <v>-41.60000000000019</v>
      </c>
      <c r="AE19" s="22">
        <f t="shared" si="0"/>
        <v>-100000</v>
      </c>
      <c r="AF19" s="25">
        <f t="shared" si="1"/>
        <v>-100000</v>
      </c>
      <c r="AG19" s="21"/>
      <c r="AH19" s="21"/>
      <c r="AI19" s="21"/>
      <c r="AJ19" s="21"/>
      <c r="AK19" s="21"/>
      <c r="AL19" s="21"/>
      <c r="AM19" s="21"/>
      <c r="AN19" s="21"/>
      <c r="AO19" s="21"/>
      <c r="AP19" s="21"/>
      <c r="AQ19" s="21"/>
      <c r="AR19" s="21"/>
      <c r="AS19" s="19"/>
    </row>
    <row r="20" spans="1:45" ht="15">
      <c r="A20" s="125">
        <f t="shared" si="6"/>
        <v>200</v>
      </c>
      <c r="B20" s="125">
        <f t="shared" si="5"/>
        <v>0</v>
      </c>
      <c r="C20" s="49"/>
      <c r="D20" s="49"/>
      <c r="E20" s="49"/>
      <c r="F20" s="49"/>
      <c r="G20" s="49"/>
      <c r="H20" s="49"/>
      <c r="I20" s="49"/>
      <c r="J20" s="49"/>
      <c r="K20" s="49"/>
      <c r="L20" s="49"/>
      <c r="M20" s="49"/>
      <c r="N20" s="49"/>
      <c r="O20" s="49"/>
      <c r="P20" s="49"/>
      <c r="Q20" s="49"/>
      <c r="R20" s="19"/>
      <c r="S20" s="19"/>
      <c r="T20" s="19"/>
      <c r="U20" s="19"/>
      <c r="V20" s="19"/>
      <c r="W20" s="21"/>
      <c r="X20" s="21"/>
      <c r="Y20" s="21"/>
      <c r="Z20" s="21"/>
      <c r="AA20" s="21"/>
      <c r="AB20" s="24">
        <f t="shared" si="2"/>
        <v>30.800000000000026</v>
      </c>
      <c r="AC20" s="22">
        <f t="shared" si="3"/>
        <v>76.7999999999999</v>
      </c>
      <c r="AD20" s="22">
        <f t="shared" si="4"/>
        <v>-46.400000000000205</v>
      </c>
      <c r="AE20" s="22">
        <f t="shared" si="0"/>
        <v>-100000</v>
      </c>
      <c r="AF20" s="25">
        <f t="shared" si="1"/>
        <v>-100000</v>
      </c>
      <c r="AG20" s="21"/>
      <c r="AH20" s="21"/>
      <c r="AI20" s="21"/>
      <c r="AJ20" s="21"/>
      <c r="AK20" s="21"/>
      <c r="AL20" s="21"/>
      <c r="AM20" s="21"/>
      <c r="AN20" s="21"/>
      <c r="AO20" s="21"/>
      <c r="AP20" s="21"/>
      <c r="AQ20" s="21"/>
      <c r="AR20" s="21"/>
      <c r="AS20" s="19"/>
    </row>
    <row r="21" spans="1:45" ht="15">
      <c r="A21" s="49"/>
      <c r="B21" s="49"/>
      <c r="C21" s="49"/>
      <c r="D21" s="49"/>
      <c r="E21" s="49"/>
      <c r="F21" s="49"/>
      <c r="G21" s="49"/>
      <c r="H21" s="49"/>
      <c r="I21" s="49"/>
      <c r="J21" s="49"/>
      <c r="K21" s="49"/>
      <c r="L21" s="49"/>
      <c r="M21" s="49"/>
      <c r="N21" s="49"/>
      <c r="O21" s="49"/>
      <c r="P21" s="49"/>
      <c r="Q21" s="49"/>
      <c r="R21" s="19"/>
      <c r="S21" s="19"/>
      <c r="T21" s="19"/>
      <c r="U21" s="19"/>
      <c r="V21" s="19"/>
      <c r="W21" s="21"/>
      <c r="X21" s="21"/>
      <c r="Y21" s="21"/>
      <c r="Z21" s="21"/>
      <c r="AA21" s="21"/>
      <c r="AB21" s="24">
        <f t="shared" si="2"/>
        <v>31.400000000000027</v>
      </c>
      <c r="AC21" s="22">
        <f t="shared" si="3"/>
        <v>74.39999999999989</v>
      </c>
      <c r="AD21" s="22">
        <f t="shared" si="4"/>
        <v>-51.200000000000216</v>
      </c>
      <c r="AE21" s="22">
        <f t="shared" si="0"/>
        <v>-100000</v>
      </c>
      <c r="AF21" s="25">
        <f t="shared" si="1"/>
        <v>-100000</v>
      </c>
      <c r="AG21" s="21"/>
      <c r="AH21" s="21"/>
      <c r="AI21" s="21"/>
      <c r="AJ21" s="21"/>
      <c r="AK21" s="21"/>
      <c r="AL21" s="21"/>
      <c r="AM21" s="21"/>
      <c r="AN21" s="21"/>
      <c r="AO21" s="21"/>
      <c r="AP21" s="21"/>
      <c r="AQ21" s="21"/>
      <c r="AR21" s="21"/>
      <c r="AS21" s="19"/>
    </row>
    <row r="22" spans="1:45" ht="15">
      <c r="A22" s="49"/>
      <c r="B22" s="49"/>
      <c r="C22" s="49"/>
      <c r="D22" s="49"/>
      <c r="E22" s="49"/>
      <c r="F22" s="49"/>
      <c r="G22" s="49"/>
      <c r="H22" s="49"/>
      <c r="I22" s="49"/>
      <c r="J22" s="49"/>
      <c r="K22" s="49"/>
      <c r="L22" s="49"/>
      <c r="M22" s="49"/>
      <c r="N22" s="49"/>
      <c r="O22" s="49"/>
      <c r="P22" s="49"/>
      <c r="Q22" s="49"/>
      <c r="R22" s="19"/>
      <c r="S22" s="19"/>
      <c r="T22" s="19"/>
      <c r="U22" s="19"/>
      <c r="V22" s="19"/>
      <c r="W22" s="21"/>
      <c r="X22" s="21"/>
      <c r="Y22" s="21"/>
      <c r="Z22" s="21"/>
      <c r="AA22" s="21"/>
      <c r="AB22" s="24">
        <f t="shared" si="2"/>
        <v>32.00000000000003</v>
      </c>
      <c r="AC22" s="22">
        <f t="shared" si="3"/>
        <v>71.99999999999989</v>
      </c>
      <c r="AD22" s="22">
        <f t="shared" si="4"/>
        <v>-56.00000000000023</v>
      </c>
      <c r="AE22" s="22">
        <f t="shared" si="0"/>
        <v>-100000</v>
      </c>
      <c r="AF22" s="25">
        <f t="shared" si="1"/>
        <v>-100000</v>
      </c>
      <c r="AG22" s="21"/>
      <c r="AH22" s="21"/>
      <c r="AI22" s="21"/>
      <c r="AJ22" s="21"/>
      <c r="AK22" s="21"/>
      <c r="AL22" s="21"/>
      <c r="AM22" s="21"/>
      <c r="AN22" s="21"/>
      <c r="AO22" s="21"/>
      <c r="AP22" s="21"/>
      <c r="AQ22" s="21"/>
      <c r="AR22" s="21"/>
      <c r="AS22" s="19"/>
    </row>
    <row r="23" spans="1:45" ht="15">
      <c r="A23" s="49"/>
      <c r="B23" s="49"/>
      <c r="C23" s="49"/>
      <c r="D23" s="49"/>
      <c r="E23" s="49"/>
      <c r="F23" s="49"/>
      <c r="G23" s="49"/>
      <c r="H23" s="49"/>
      <c r="I23" s="49"/>
      <c r="J23" s="49"/>
      <c r="K23" s="49"/>
      <c r="L23" s="49"/>
      <c r="M23" s="49"/>
      <c r="N23" s="49"/>
      <c r="O23" s="49"/>
      <c r="P23" s="49"/>
      <c r="Q23" s="49"/>
      <c r="R23" s="19"/>
      <c r="S23" s="19"/>
      <c r="T23" s="19"/>
      <c r="U23" s="19"/>
      <c r="V23" s="19"/>
      <c r="W23" s="21"/>
      <c r="X23" s="21"/>
      <c r="Y23" s="21"/>
      <c r="Z23" s="21"/>
      <c r="AA23" s="21"/>
      <c r="AB23" s="24">
        <f t="shared" si="2"/>
        <v>32.60000000000003</v>
      </c>
      <c r="AC23" s="22">
        <f t="shared" si="3"/>
        <v>69.59999999999988</v>
      </c>
      <c r="AD23" s="22">
        <f t="shared" si="4"/>
        <v>-60.80000000000024</v>
      </c>
      <c r="AE23" s="22">
        <f t="shared" si="0"/>
        <v>-100000</v>
      </c>
      <c r="AF23" s="25">
        <f t="shared" si="1"/>
        <v>-100000</v>
      </c>
      <c r="AG23" s="21"/>
      <c r="AH23" s="21"/>
      <c r="AI23" s="21"/>
      <c r="AJ23" s="21"/>
      <c r="AK23" s="21"/>
      <c r="AL23" s="21"/>
      <c r="AM23" s="21"/>
      <c r="AN23" s="21"/>
      <c r="AO23" s="21"/>
      <c r="AP23" s="21"/>
      <c r="AQ23" s="21"/>
      <c r="AR23" s="21"/>
      <c r="AS23" s="19"/>
    </row>
    <row r="24" spans="1:45" ht="15">
      <c r="A24" s="49"/>
      <c r="B24" s="49"/>
      <c r="C24" s="49"/>
      <c r="D24" s="49"/>
      <c r="E24" s="49"/>
      <c r="F24" s="49"/>
      <c r="G24" s="49"/>
      <c r="H24" s="49"/>
      <c r="I24" s="49"/>
      <c r="J24" s="49"/>
      <c r="K24" s="49"/>
      <c r="L24" s="49"/>
      <c r="M24" s="49"/>
      <c r="N24" s="49"/>
      <c r="O24" s="49"/>
      <c r="P24" s="49"/>
      <c r="Q24" s="49"/>
      <c r="R24" s="19"/>
      <c r="S24" s="19"/>
      <c r="T24" s="19"/>
      <c r="U24" s="19"/>
      <c r="V24" s="19"/>
      <c r="W24" s="21"/>
      <c r="X24" s="21"/>
      <c r="Y24" s="21"/>
      <c r="Z24" s="21"/>
      <c r="AA24" s="21"/>
      <c r="AB24" s="24">
        <f t="shared" si="2"/>
        <v>33.20000000000003</v>
      </c>
      <c r="AC24" s="22">
        <f t="shared" si="3"/>
        <v>67.19999999999987</v>
      </c>
      <c r="AD24" s="22">
        <f t="shared" si="4"/>
        <v>-65.60000000000025</v>
      </c>
      <c r="AE24" s="22">
        <f t="shared" si="0"/>
        <v>-100000</v>
      </c>
      <c r="AF24" s="25">
        <f t="shared" si="1"/>
        <v>-100000</v>
      </c>
      <c r="AG24" s="21"/>
      <c r="AH24" s="21"/>
      <c r="AI24" s="21"/>
      <c r="AJ24" s="21"/>
      <c r="AK24" s="21"/>
      <c r="AL24" s="21"/>
      <c r="AM24" s="21"/>
      <c r="AN24" s="21"/>
      <c r="AO24" s="21"/>
      <c r="AP24" s="21"/>
      <c r="AQ24" s="21"/>
      <c r="AR24" s="21"/>
      <c r="AS24" s="19"/>
    </row>
    <row r="25" spans="1:45" ht="15">
      <c r="A25" s="49"/>
      <c r="B25" s="49"/>
      <c r="C25" s="49"/>
      <c r="D25" s="49"/>
      <c r="E25" s="49"/>
      <c r="F25" s="49"/>
      <c r="G25" s="49"/>
      <c r="H25" s="49"/>
      <c r="I25" s="49"/>
      <c r="J25" s="49"/>
      <c r="K25" s="49"/>
      <c r="L25" s="49"/>
      <c r="M25" s="49"/>
      <c r="N25" s="49"/>
      <c r="O25" s="49"/>
      <c r="P25" s="49"/>
      <c r="Q25" s="49"/>
      <c r="R25" s="19"/>
      <c r="S25" s="19"/>
      <c r="T25" s="19"/>
      <c r="U25" s="19"/>
      <c r="V25" s="19"/>
      <c r="W25" s="21"/>
      <c r="X25" s="21"/>
      <c r="Y25" s="21"/>
      <c r="Z25" s="21"/>
      <c r="AA25" s="21"/>
      <c r="AB25" s="24">
        <f t="shared" si="2"/>
        <v>33.80000000000003</v>
      </c>
      <c r="AC25" s="22">
        <f t="shared" si="3"/>
        <v>64.79999999999987</v>
      </c>
      <c r="AD25" s="22">
        <f t="shared" si="4"/>
        <v>-70.40000000000026</v>
      </c>
      <c r="AE25" s="22">
        <f t="shared" si="0"/>
        <v>-100000</v>
      </c>
      <c r="AF25" s="25">
        <f t="shared" si="1"/>
        <v>-100000</v>
      </c>
      <c r="AG25" s="21"/>
      <c r="AH25" s="21"/>
      <c r="AI25" s="21"/>
      <c r="AJ25" s="21"/>
      <c r="AK25" s="21"/>
      <c r="AL25" s="21"/>
      <c r="AM25" s="21"/>
      <c r="AN25" s="21"/>
      <c r="AO25" s="21"/>
      <c r="AP25" s="21"/>
      <c r="AQ25" s="21"/>
      <c r="AR25" s="21"/>
      <c r="AS25" s="19"/>
    </row>
    <row r="26" spans="1:45" ht="15">
      <c r="A26" s="49"/>
      <c r="B26" s="49"/>
      <c r="C26" s="49"/>
      <c r="D26" s="49"/>
      <c r="E26" s="49"/>
      <c r="F26" s="49"/>
      <c r="G26" s="49"/>
      <c r="H26" s="49"/>
      <c r="I26" s="49"/>
      <c r="J26" s="49"/>
      <c r="K26" s="49"/>
      <c r="L26" s="49"/>
      <c r="M26" s="49"/>
      <c r="N26" s="49"/>
      <c r="O26" s="49"/>
      <c r="P26" s="49"/>
      <c r="Q26" s="49"/>
      <c r="R26" s="19"/>
      <c r="S26" s="19"/>
      <c r="T26" s="19"/>
      <c r="U26" s="19"/>
      <c r="V26" s="19"/>
      <c r="W26" s="21"/>
      <c r="X26" s="21"/>
      <c r="Y26" s="21"/>
      <c r="Z26" s="21"/>
      <c r="AA26" s="21"/>
      <c r="AB26" s="24">
        <f t="shared" si="2"/>
        <v>34.400000000000034</v>
      </c>
      <c r="AC26" s="22">
        <f t="shared" si="3"/>
        <v>62.399999999999864</v>
      </c>
      <c r="AD26" s="22">
        <f t="shared" si="4"/>
        <v>-75.20000000000027</v>
      </c>
      <c r="AE26" s="22">
        <f t="shared" si="0"/>
        <v>-100000</v>
      </c>
      <c r="AF26" s="25">
        <f t="shared" si="1"/>
        <v>-100000</v>
      </c>
      <c r="AG26" s="21"/>
      <c r="AH26" s="21"/>
      <c r="AI26" s="21"/>
      <c r="AJ26" s="21"/>
      <c r="AK26" s="21"/>
      <c r="AL26" s="21"/>
      <c r="AM26" s="21"/>
      <c r="AN26" s="21"/>
      <c r="AO26" s="21"/>
      <c r="AP26" s="21"/>
      <c r="AQ26" s="21"/>
      <c r="AR26" s="21"/>
      <c r="AS26" s="19"/>
    </row>
    <row r="27" spans="1:45" ht="15">
      <c r="A27" s="49"/>
      <c r="B27" s="49"/>
      <c r="C27" s="49"/>
      <c r="D27" s="49"/>
      <c r="E27" s="49"/>
      <c r="F27" s="49"/>
      <c r="G27" s="49"/>
      <c r="H27" s="49"/>
      <c r="I27" s="49"/>
      <c r="J27" s="49"/>
      <c r="K27" s="49"/>
      <c r="L27" s="49"/>
      <c r="M27" s="49"/>
      <c r="N27" s="49"/>
      <c r="O27" s="49"/>
      <c r="P27" s="49"/>
      <c r="Q27" s="49"/>
      <c r="R27" s="19"/>
      <c r="S27" s="19"/>
      <c r="T27" s="19"/>
      <c r="U27" s="19"/>
      <c r="V27" s="19"/>
      <c r="W27" s="21"/>
      <c r="X27" s="21"/>
      <c r="Y27" s="21"/>
      <c r="Z27" s="21"/>
      <c r="AA27" s="21"/>
      <c r="AB27" s="24">
        <f t="shared" si="2"/>
        <v>35.000000000000036</v>
      </c>
      <c r="AC27" s="22">
        <f t="shared" si="3"/>
        <v>59.99999999999986</v>
      </c>
      <c r="AD27" s="22">
        <f t="shared" si="4"/>
        <v>-80.00000000000028</v>
      </c>
      <c r="AE27" s="22">
        <f t="shared" si="0"/>
        <v>-100000</v>
      </c>
      <c r="AF27" s="25">
        <f t="shared" si="1"/>
        <v>-100000</v>
      </c>
      <c r="AG27" s="21"/>
      <c r="AH27" s="21"/>
      <c r="AI27" s="21"/>
      <c r="AJ27" s="21"/>
      <c r="AK27" s="21"/>
      <c r="AL27" s="21"/>
      <c r="AM27" s="21"/>
      <c r="AN27" s="21"/>
      <c r="AO27" s="21"/>
      <c r="AP27" s="21"/>
      <c r="AQ27" s="21"/>
      <c r="AR27" s="21"/>
      <c r="AS27" s="19"/>
    </row>
    <row r="28" spans="1:45" ht="15">
      <c r="A28" s="49"/>
      <c r="B28" s="49"/>
      <c r="C28" s="49"/>
      <c r="D28" s="49"/>
      <c r="E28" s="49"/>
      <c r="F28" s="49"/>
      <c r="G28" s="49"/>
      <c r="H28" s="49"/>
      <c r="I28" s="49"/>
      <c r="J28" s="49"/>
      <c r="K28" s="49"/>
      <c r="L28" s="49"/>
      <c r="M28" s="49"/>
      <c r="N28" s="49"/>
      <c r="O28" s="49"/>
      <c r="P28" s="49"/>
      <c r="Q28" s="49"/>
      <c r="R28" s="19"/>
      <c r="S28" s="19"/>
      <c r="T28" s="19"/>
      <c r="U28" s="19"/>
      <c r="V28" s="19"/>
      <c r="W28" s="21"/>
      <c r="X28" s="21"/>
      <c r="Y28" s="21"/>
      <c r="Z28" s="21"/>
      <c r="AA28" s="21"/>
      <c r="AB28" s="24">
        <f t="shared" si="2"/>
        <v>35.60000000000004</v>
      </c>
      <c r="AC28" s="22">
        <f t="shared" si="3"/>
        <v>57.59999999999985</v>
      </c>
      <c r="AD28" s="22">
        <f t="shared" si="4"/>
        <v>-84.8000000000003</v>
      </c>
      <c r="AE28" s="22">
        <f t="shared" si="0"/>
        <v>-100000</v>
      </c>
      <c r="AF28" s="25">
        <f t="shared" si="1"/>
        <v>-100000</v>
      </c>
      <c r="AG28" s="21"/>
      <c r="AH28" s="21"/>
      <c r="AI28" s="21"/>
      <c r="AJ28" s="21"/>
      <c r="AK28" s="21"/>
      <c r="AL28" s="21"/>
      <c r="AM28" s="21"/>
      <c r="AN28" s="21"/>
      <c r="AO28" s="21"/>
      <c r="AP28" s="21"/>
      <c r="AQ28" s="21"/>
      <c r="AR28" s="21"/>
      <c r="AS28" s="19"/>
    </row>
    <row r="29" spans="1:45" ht="15">
      <c r="A29" s="49"/>
      <c r="B29" s="49"/>
      <c r="C29" s="49"/>
      <c r="D29" s="49"/>
      <c r="E29" s="49"/>
      <c r="F29" s="49"/>
      <c r="G29" s="49"/>
      <c r="H29" s="49"/>
      <c r="I29" s="49"/>
      <c r="J29" s="49"/>
      <c r="K29" s="49"/>
      <c r="L29" s="49"/>
      <c r="M29" s="49"/>
      <c r="N29" s="49"/>
      <c r="O29" s="49"/>
      <c r="P29" s="49"/>
      <c r="Q29" s="49"/>
      <c r="R29" s="19"/>
      <c r="S29" s="19"/>
      <c r="T29" s="19"/>
      <c r="U29" s="19"/>
      <c r="V29" s="19"/>
      <c r="W29" s="21"/>
      <c r="X29" s="21"/>
      <c r="Y29" s="21"/>
      <c r="Z29" s="21"/>
      <c r="AA29" s="21"/>
      <c r="AB29" s="24">
        <f t="shared" si="2"/>
        <v>36.20000000000004</v>
      </c>
      <c r="AC29" s="22">
        <f t="shared" si="3"/>
        <v>55.19999999999985</v>
      </c>
      <c r="AD29" s="22">
        <f t="shared" si="4"/>
        <v>-89.6000000000003</v>
      </c>
      <c r="AE29" s="22">
        <f t="shared" si="0"/>
        <v>-100000</v>
      </c>
      <c r="AF29" s="25">
        <f t="shared" si="1"/>
        <v>-100000</v>
      </c>
      <c r="AG29" s="21"/>
      <c r="AH29" s="21"/>
      <c r="AI29" s="21"/>
      <c r="AJ29" s="21"/>
      <c r="AK29" s="21"/>
      <c r="AL29" s="21"/>
      <c r="AM29" s="21"/>
      <c r="AN29" s="21"/>
      <c r="AO29" s="21"/>
      <c r="AP29" s="21"/>
      <c r="AQ29" s="21"/>
      <c r="AR29" s="21"/>
      <c r="AS29" s="19"/>
    </row>
    <row r="30" spans="1:45" ht="15">
      <c r="A30" s="49"/>
      <c r="B30" s="49"/>
      <c r="C30" s="49"/>
      <c r="D30" s="49"/>
      <c r="E30" s="49"/>
      <c r="F30" s="49"/>
      <c r="G30" s="49"/>
      <c r="H30" s="49"/>
      <c r="I30" s="49"/>
      <c r="J30" s="49"/>
      <c r="K30" s="49"/>
      <c r="L30" s="49"/>
      <c r="M30" s="49"/>
      <c r="N30" s="49"/>
      <c r="O30" s="49"/>
      <c r="P30" s="49"/>
      <c r="Q30" s="49"/>
      <c r="R30" s="19"/>
      <c r="S30" s="19"/>
      <c r="T30" s="19"/>
      <c r="U30" s="19"/>
      <c r="V30" s="19"/>
      <c r="W30" s="21"/>
      <c r="X30" s="21"/>
      <c r="Y30" s="21"/>
      <c r="Z30" s="21"/>
      <c r="AA30" s="21"/>
      <c r="AB30" s="24">
        <f t="shared" si="2"/>
        <v>36.80000000000004</v>
      </c>
      <c r="AC30" s="22">
        <f t="shared" si="3"/>
        <v>52.79999999999984</v>
      </c>
      <c r="AD30" s="22">
        <f t="shared" si="4"/>
        <v>-94.40000000000032</v>
      </c>
      <c r="AE30" s="22">
        <f t="shared" si="0"/>
        <v>-100000</v>
      </c>
      <c r="AF30" s="25">
        <f t="shared" si="1"/>
        <v>-100000</v>
      </c>
      <c r="AG30" s="21"/>
      <c r="AH30" s="21"/>
      <c r="AI30" s="21"/>
      <c r="AJ30" s="21"/>
      <c r="AK30" s="21"/>
      <c r="AL30" s="21"/>
      <c r="AM30" s="21"/>
      <c r="AN30" s="21"/>
      <c r="AO30" s="21"/>
      <c r="AP30" s="21"/>
      <c r="AQ30" s="21"/>
      <c r="AR30" s="21"/>
      <c r="AS30" s="19"/>
    </row>
    <row r="31" spans="1:45" ht="15">
      <c r="A31" s="49"/>
      <c r="B31" s="49"/>
      <c r="C31" s="49"/>
      <c r="D31" s="49"/>
      <c r="E31" s="49"/>
      <c r="F31" s="49"/>
      <c r="G31" s="49"/>
      <c r="H31" s="49"/>
      <c r="I31" s="49"/>
      <c r="J31" s="49"/>
      <c r="K31" s="49"/>
      <c r="L31" s="49"/>
      <c r="M31" s="49"/>
      <c r="N31" s="49"/>
      <c r="O31" s="49"/>
      <c r="P31" s="49"/>
      <c r="Q31" s="49"/>
      <c r="R31" s="19"/>
      <c r="S31" s="19"/>
      <c r="T31" s="19"/>
      <c r="U31" s="19"/>
      <c r="V31" s="19"/>
      <c r="W31" s="21"/>
      <c r="X31" s="21"/>
      <c r="Y31" s="21"/>
      <c r="Z31" s="21"/>
      <c r="AA31" s="21"/>
      <c r="AB31" s="24">
        <f t="shared" si="2"/>
        <v>37.40000000000004</v>
      </c>
      <c r="AC31" s="22">
        <f t="shared" si="3"/>
        <v>50.399999999999835</v>
      </c>
      <c r="AD31" s="22">
        <f t="shared" si="4"/>
        <v>-99.20000000000033</v>
      </c>
      <c r="AE31" s="22">
        <f t="shared" si="0"/>
        <v>-100000</v>
      </c>
      <c r="AF31" s="25">
        <f t="shared" si="1"/>
        <v>-100000</v>
      </c>
      <c r="AG31" s="21"/>
      <c r="AH31" s="21"/>
      <c r="AI31" s="21"/>
      <c r="AJ31" s="21"/>
      <c r="AK31" s="21"/>
      <c r="AL31" s="21"/>
      <c r="AM31" s="21"/>
      <c r="AN31" s="21"/>
      <c r="AO31" s="21"/>
      <c r="AP31" s="21"/>
      <c r="AQ31" s="21"/>
      <c r="AR31" s="21"/>
      <c r="AS31" s="19"/>
    </row>
    <row r="32" spans="1:45" ht="15">
      <c r="A32" s="49"/>
      <c r="B32" s="49"/>
      <c r="C32" s="49"/>
      <c r="D32" s="49"/>
      <c r="E32" s="49"/>
      <c r="F32" s="49"/>
      <c r="G32" s="49"/>
      <c r="H32" s="49"/>
      <c r="I32" s="49"/>
      <c r="J32" s="49"/>
      <c r="K32" s="49"/>
      <c r="L32" s="49"/>
      <c r="M32" s="49"/>
      <c r="N32" s="49"/>
      <c r="O32" s="49"/>
      <c r="P32" s="49"/>
      <c r="Q32" s="49"/>
      <c r="R32" s="19"/>
      <c r="S32" s="19"/>
      <c r="T32" s="19"/>
      <c r="U32" s="19"/>
      <c r="V32" s="19"/>
      <c r="W32" s="21"/>
      <c r="X32" s="21"/>
      <c r="Y32" s="21"/>
      <c r="Z32" s="21"/>
      <c r="AA32" s="21"/>
      <c r="AB32" s="24">
        <f t="shared" si="2"/>
        <v>38.00000000000004</v>
      </c>
      <c r="AC32" s="22">
        <f t="shared" si="3"/>
        <v>47.99999999999983</v>
      </c>
      <c r="AD32" s="22">
        <f t="shared" si="4"/>
        <v>-104.00000000000034</v>
      </c>
      <c r="AE32" s="22">
        <f t="shared" si="0"/>
        <v>-100000</v>
      </c>
      <c r="AF32" s="25">
        <f t="shared" si="1"/>
        <v>-100000</v>
      </c>
      <c r="AG32" s="21"/>
      <c r="AH32" s="21"/>
      <c r="AI32" s="21"/>
      <c r="AJ32" s="21"/>
      <c r="AK32" s="21"/>
      <c r="AL32" s="21"/>
      <c r="AM32" s="21"/>
      <c r="AN32" s="21"/>
      <c r="AO32" s="21"/>
      <c r="AP32" s="21"/>
      <c r="AQ32" s="21"/>
      <c r="AR32" s="21"/>
      <c r="AS32" s="19"/>
    </row>
    <row r="33" spans="1:45" ht="15">
      <c r="A33" s="49"/>
      <c r="B33" s="49"/>
      <c r="C33" s="49"/>
      <c r="D33" s="49"/>
      <c r="E33" s="49"/>
      <c r="F33" s="49"/>
      <c r="G33" s="49"/>
      <c r="H33" s="49"/>
      <c r="I33" s="49"/>
      <c r="J33" s="49"/>
      <c r="K33" s="49"/>
      <c r="L33" s="49"/>
      <c r="M33" s="49"/>
      <c r="N33" s="49"/>
      <c r="O33" s="49"/>
      <c r="P33" s="49"/>
      <c r="Q33" s="49"/>
      <c r="R33" s="19"/>
      <c r="S33" s="19"/>
      <c r="T33" s="19"/>
      <c r="U33" s="19"/>
      <c r="V33" s="19"/>
      <c r="W33" s="21"/>
      <c r="X33" s="21"/>
      <c r="Y33" s="21"/>
      <c r="Z33" s="21"/>
      <c r="AA33" s="21"/>
      <c r="AB33" s="24">
        <f t="shared" si="2"/>
        <v>38.600000000000044</v>
      </c>
      <c r="AC33" s="22">
        <f t="shared" si="3"/>
        <v>45.599999999999824</v>
      </c>
      <c r="AD33" s="22">
        <f t="shared" si="4"/>
        <v>-108.80000000000035</v>
      </c>
      <c r="AE33" s="22">
        <f t="shared" si="0"/>
        <v>-100000</v>
      </c>
      <c r="AF33" s="25">
        <f t="shared" si="1"/>
        <v>-100000</v>
      </c>
      <c r="AG33" s="21"/>
      <c r="AH33" s="21"/>
      <c r="AI33" s="21"/>
      <c r="AJ33" s="21"/>
      <c r="AK33" s="21"/>
      <c r="AL33" s="21"/>
      <c r="AM33" s="21"/>
      <c r="AN33" s="21"/>
      <c r="AO33" s="21"/>
      <c r="AP33" s="21"/>
      <c r="AQ33" s="21"/>
      <c r="AR33" s="21"/>
      <c r="AS33" s="19"/>
    </row>
    <row r="34" spans="1:45" ht="15">
      <c r="A34" s="49"/>
      <c r="B34" s="49"/>
      <c r="C34" s="49"/>
      <c r="D34" s="49"/>
      <c r="E34" s="49"/>
      <c r="F34" s="49"/>
      <c r="G34" s="49"/>
      <c r="H34" s="49"/>
      <c r="I34" s="49"/>
      <c r="J34" s="49"/>
      <c r="K34" s="49"/>
      <c r="L34" s="49"/>
      <c r="M34" s="49"/>
      <c r="N34" s="49"/>
      <c r="O34" s="49"/>
      <c r="P34" s="49"/>
      <c r="Q34" s="49"/>
      <c r="R34" s="19"/>
      <c r="S34" s="19"/>
      <c r="T34" s="19"/>
      <c r="U34" s="19"/>
      <c r="V34" s="19"/>
      <c r="W34" s="21"/>
      <c r="X34" s="21"/>
      <c r="Y34" s="21"/>
      <c r="Z34" s="21"/>
      <c r="AA34" s="21"/>
      <c r="AB34" s="24">
        <f t="shared" si="2"/>
        <v>39.200000000000045</v>
      </c>
      <c r="AC34" s="22">
        <f t="shared" si="3"/>
        <v>43.19999999999982</v>
      </c>
      <c r="AD34" s="22">
        <f t="shared" si="4"/>
        <v>-113.60000000000036</v>
      </c>
      <c r="AE34" s="22">
        <f aca="true" t="shared" si="7" ref="AE34:AE52">IF(AB34&lt;=ROUND(D$13,0),D$16,-100000)</f>
        <v>-100000</v>
      </c>
      <c r="AF34" s="25">
        <f aca="true" t="shared" si="8" ref="AF34:AF52">IF(AB34&lt;=ROUND(D$13,0),D$15,-100000)</f>
        <v>-100000</v>
      </c>
      <c r="AG34" s="21"/>
      <c r="AH34" s="21"/>
      <c r="AI34" s="21"/>
      <c r="AJ34" s="21"/>
      <c r="AK34" s="21"/>
      <c r="AL34" s="21"/>
      <c r="AM34" s="21"/>
      <c r="AN34" s="21"/>
      <c r="AO34" s="21"/>
      <c r="AP34" s="21"/>
      <c r="AQ34" s="21"/>
      <c r="AR34" s="21"/>
      <c r="AS34" s="19"/>
    </row>
    <row r="35" spans="1:45" ht="15">
      <c r="A35" s="49"/>
      <c r="B35" s="49"/>
      <c r="C35" s="49"/>
      <c r="D35" s="49"/>
      <c r="E35" s="49"/>
      <c r="F35" s="49"/>
      <c r="G35" s="49"/>
      <c r="H35" s="49"/>
      <c r="I35" s="49"/>
      <c r="J35" s="49"/>
      <c r="K35" s="49"/>
      <c r="L35" s="49"/>
      <c r="M35" s="49"/>
      <c r="N35" s="49"/>
      <c r="O35" s="49"/>
      <c r="P35" s="49"/>
      <c r="Q35" s="49"/>
      <c r="R35" s="19"/>
      <c r="S35" s="19"/>
      <c r="T35" s="19"/>
      <c r="U35" s="19"/>
      <c r="V35" s="19"/>
      <c r="W35" s="21"/>
      <c r="X35" s="21"/>
      <c r="Y35" s="21"/>
      <c r="Z35" s="21"/>
      <c r="AA35" s="21"/>
      <c r="AB35" s="24">
        <f aca="true" t="shared" si="9" ref="AB35:AB52">AB34+(AK$4-AK$3)/50</f>
        <v>39.80000000000005</v>
      </c>
      <c r="AC35" s="22">
        <f t="shared" si="3"/>
        <v>40.79999999999981</v>
      </c>
      <c r="AD35" s="22">
        <f t="shared" si="4"/>
        <v>-118.40000000000038</v>
      </c>
      <c r="AE35" s="22">
        <f t="shared" si="7"/>
        <v>-100000</v>
      </c>
      <c r="AF35" s="25">
        <f t="shared" si="8"/>
        <v>-100000</v>
      </c>
      <c r="AG35" s="21"/>
      <c r="AH35" s="21"/>
      <c r="AI35" s="21"/>
      <c r="AJ35" s="21"/>
      <c r="AK35" s="21"/>
      <c r="AL35" s="21"/>
      <c r="AM35" s="21"/>
      <c r="AN35" s="21"/>
      <c r="AO35" s="21"/>
      <c r="AP35" s="21"/>
      <c r="AQ35" s="21"/>
      <c r="AR35" s="21"/>
      <c r="AS35" s="19"/>
    </row>
    <row r="36" spans="1:45" ht="15">
      <c r="A36" s="49"/>
      <c r="B36" s="49"/>
      <c r="C36" s="49"/>
      <c r="D36" s="49"/>
      <c r="E36" s="49"/>
      <c r="F36" s="49"/>
      <c r="G36" s="49"/>
      <c r="H36" s="49"/>
      <c r="I36" s="49"/>
      <c r="J36" s="49"/>
      <c r="K36" s="49"/>
      <c r="L36" s="49"/>
      <c r="M36" s="49"/>
      <c r="N36" s="49"/>
      <c r="O36" s="49"/>
      <c r="P36" s="49"/>
      <c r="Q36" s="49"/>
      <c r="R36" s="19"/>
      <c r="S36" s="19"/>
      <c r="T36" s="19"/>
      <c r="U36" s="19"/>
      <c r="V36" s="19"/>
      <c r="W36" s="21"/>
      <c r="X36" s="21"/>
      <c r="Y36" s="21"/>
      <c r="Z36" s="21"/>
      <c r="AA36" s="21"/>
      <c r="AB36" s="24">
        <f t="shared" si="9"/>
        <v>40.40000000000005</v>
      </c>
      <c r="AC36" s="22">
        <f t="shared" si="3"/>
        <v>38.39999999999981</v>
      </c>
      <c r="AD36" s="22">
        <f t="shared" si="4"/>
        <v>-123.20000000000039</v>
      </c>
      <c r="AE36" s="22">
        <f t="shared" si="7"/>
        <v>-100000</v>
      </c>
      <c r="AF36" s="25">
        <f t="shared" si="8"/>
        <v>-100000</v>
      </c>
      <c r="AG36" s="21"/>
      <c r="AH36" s="21"/>
      <c r="AI36" s="21"/>
      <c r="AJ36" s="21"/>
      <c r="AK36" s="21"/>
      <c r="AL36" s="21"/>
      <c r="AM36" s="21"/>
      <c r="AN36" s="21"/>
      <c r="AO36" s="21"/>
      <c r="AP36" s="21"/>
      <c r="AQ36" s="21"/>
      <c r="AR36" s="21"/>
      <c r="AS36" s="19"/>
    </row>
    <row r="37" spans="1:45" ht="15">
      <c r="A37" s="49"/>
      <c r="B37" s="49"/>
      <c r="C37" s="49"/>
      <c r="D37" s="49"/>
      <c r="E37" s="49"/>
      <c r="F37" s="49"/>
      <c r="G37" s="49"/>
      <c r="H37" s="49"/>
      <c r="I37" s="49"/>
      <c r="J37" s="49"/>
      <c r="K37" s="49"/>
      <c r="L37" s="49"/>
      <c r="M37" s="49"/>
      <c r="N37" s="49"/>
      <c r="O37" s="49"/>
      <c r="P37" s="49"/>
      <c r="Q37" s="49"/>
      <c r="R37" s="19"/>
      <c r="S37" s="19"/>
      <c r="T37" s="19"/>
      <c r="U37" s="19"/>
      <c r="V37" s="19"/>
      <c r="W37" s="21"/>
      <c r="X37" s="21"/>
      <c r="Y37" s="21"/>
      <c r="Z37" s="21"/>
      <c r="AA37" s="21"/>
      <c r="AB37" s="24">
        <f t="shared" si="9"/>
        <v>41.00000000000005</v>
      </c>
      <c r="AC37" s="22">
        <f t="shared" si="3"/>
        <v>35.9999999999998</v>
      </c>
      <c r="AD37" s="22">
        <f t="shared" si="4"/>
        <v>-128.0000000000004</v>
      </c>
      <c r="AE37" s="22">
        <f t="shared" si="7"/>
        <v>-100000</v>
      </c>
      <c r="AF37" s="25">
        <f t="shared" si="8"/>
        <v>-100000</v>
      </c>
      <c r="AG37" s="21"/>
      <c r="AH37" s="21"/>
      <c r="AI37" s="21"/>
      <c r="AJ37" s="21"/>
      <c r="AK37" s="21"/>
      <c r="AL37" s="21"/>
      <c r="AM37" s="21"/>
      <c r="AN37" s="21"/>
      <c r="AO37" s="21"/>
      <c r="AP37" s="21"/>
      <c r="AQ37" s="21"/>
      <c r="AR37" s="21"/>
      <c r="AS37" s="19"/>
    </row>
    <row r="38" spans="1:45" ht="15">
      <c r="A38" s="49"/>
      <c r="B38" s="49"/>
      <c r="C38" s="49"/>
      <c r="D38" s="49"/>
      <c r="E38" s="49"/>
      <c r="F38" s="49"/>
      <c r="G38" s="49"/>
      <c r="H38" s="49"/>
      <c r="I38" s="49"/>
      <c r="J38" s="49"/>
      <c r="K38" s="49"/>
      <c r="L38" s="49"/>
      <c r="M38" s="49"/>
      <c r="N38" s="49"/>
      <c r="O38" s="49"/>
      <c r="P38" s="49"/>
      <c r="Q38" s="49"/>
      <c r="R38" s="19"/>
      <c r="S38" s="19"/>
      <c r="T38" s="19"/>
      <c r="U38" s="19"/>
      <c r="V38" s="19"/>
      <c r="W38" s="21"/>
      <c r="X38" s="21"/>
      <c r="Y38" s="21"/>
      <c r="Z38" s="21"/>
      <c r="AA38" s="21"/>
      <c r="AB38" s="24">
        <f t="shared" si="9"/>
        <v>41.60000000000005</v>
      </c>
      <c r="AC38" s="22">
        <f t="shared" si="3"/>
        <v>33.599999999999795</v>
      </c>
      <c r="AD38" s="22">
        <f t="shared" si="4"/>
        <v>-132.8000000000004</v>
      </c>
      <c r="AE38" s="22">
        <f t="shared" si="7"/>
        <v>-100000</v>
      </c>
      <c r="AF38" s="25">
        <f t="shared" si="8"/>
        <v>-100000</v>
      </c>
      <c r="AG38" s="21"/>
      <c r="AH38" s="21"/>
      <c r="AI38" s="21"/>
      <c r="AJ38" s="21"/>
      <c r="AK38" s="21"/>
      <c r="AL38" s="21"/>
      <c r="AM38" s="21"/>
      <c r="AN38" s="21"/>
      <c r="AO38" s="21"/>
      <c r="AP38" s="21"/>
      <c r="AQ38" s="21"/>
      <c r="AR38" s="21"/>
      <c r="AS38" s="19"/>
    </row>
    <row r="39" spans="1:45" ht="15">
      <c r="A39" s="49"/>
      <c r="B39" s="49"/>
      <c r="C39" s="49"/>
      <c r="D39" s="49"/>
      <c r="E39" s="49"/>
      <c r="F39" s="49"/>
      <c r="G39" s="49"/>
      <c r="H39" s="49"/>
      <c r="I39" s="49"/>
      <c r="J39" s="49"/>
      <c r="K39" s="49"/>
      <c r="L39" s="49"/>
      <c r="M39" s="49"/>
      <c r="N39" s="49"/>
      <c r="O39" s="49"/>
      <c r="P39" s="49"/>
      <c r="Q39" s="49"/>
      <c r="R39" s="19"/>
      <c r="S39" s="19"/>
      <c r="T39" s="19"/>
      <c r="U39" s="19"/>
      <c r="V39" s="19"/>
      <c r="W39" s="21"/>
      <c r="X39" s="21"/>
      <c r="Y39" s="21"/>
      <c r="Z39" s="21"/>
      <c r="AA39" s="21"/>
      <c r="AB39" s="24">
        <f t="shared" si="9"/>
        <v>42.20000000000005</v>
      </c>
      <c r="AC39" s="22">
        <f t="shared" si="3"/>
        <v>31.19999999999979</v>
      </c>
      <c r="AD39" s="22">
        <f t="shared" si="4"/>
        <v>-137.60000000000042</v>
      </c>
      <c r="AE39" s="22">
        <f t="shared" si="7"/>
        <v>-100000</v>
      </c>
      <c r="AF39" s="25">
        <f t="shared" si="8"/>
        <v>-100000</v>
      </c>
      <c r="AG39" s="21"/>
      <c r="AH39" s="21"/>
      <c r="AI39" s="21"/>
      <c r="AJ39" s="21"/>
      <c r="AK39" s="21"/>
      <c r="AL39" s="21"/>
      <c r="AM39" s="21"/>
      <c r="AN39" s="21"/>
      <c r="AO39" s="21"/>
      <c r="AP39" s="21"/>
      <c r="AQ39" s="21"/>
      <c r="AR39" s="21"/>
      <c r="AS39" s="19"/>
    </row>
    <row r="40" spans="1:45" ht="15">
      <c r="A40" s="49"/>
      <c r="B40" s="49"/>
      <c r="C40" s="49"/>
      <c r="D40" s="49"/>
      <c r="E40" s="49"/>
      <c r="F40" s="49"/>
      <c r="G40" s="49"/>
      <c r="H40" s="49"/>
      <c r="I40" s="49"/>
      <c r="J40" s="49"/>
      <c r="K40" s="49"/>
      <c r="L40" s="49"/>
      <c r="M40" s="49"/>
      <c r="N40" s="49"/>
      <c r="O40" s="49"/>
      <c r="P40" s="49"/>
      <c r="Q40" s="49"/>
      <c r="R40" s="19"/>
      <c r="S40" s="19"/>
      <c r="T40" s="19"/>
      <c r="U40" s="19"/>
      <c r="V40" s="19"/>
      <c r="W40" s="21"/>
      <c r="X40" s="21"/>
      <c r="Y40" s="21"/>
      <c r="Z40" s="21"/>
      <c r="AA40" s="21"/>
      <c r="AB40" s="24">
        <f t="shared" si="9"/>
        <v>42.800000000000054</v>
      </c>
      <c r="AC40" s="22">
        <f t="shared" si="3"/>
        <v>28.799999999999784</v>
      </c>
      <c r="AD40" s="22">
        <f t="shared" si="4"/>
        <v>-142.40000000000043</v>
      </c>
      <c r="AE40" s="22">
        <f t="shared" si="7"/>
        <v>-100000</v>
      </c>
      <c r="AF40" s="25">
        <f t="shared" si="8"/>
        <v>-100000</v>
      </c>
      <c r="AG40" s="21"/>
      <c r="AH40" s="21"/>
      <c r="AI40" s="21"/>
      <c r="AJ40" s="21"/>
      <c r="AK40" s="21"/>
      <c r="AL40" s="21"/>
      <c r="AM40" s="21"/>
      <c r="AN40" s="21"/>
      <c r="AO40" s="21"/>
      <c r="AP40" s="21"/>
      <c r="AQ40" s="21"/>
      <c r="AR40" s="21"/>
      <c r="AS40" s="19"/>
    </row>
    <row r="41" spans="1:45" ht="15">
      <c r="A41" s="49"/>
      <c r="B41" s="49"/>
      <c r="C41" s="49"/>
      <c r="D41" s="49"/>
      <c r="E41" s="49"/>
      <c r="F41" s="49"/>
      <c r="G41" s="49"/>
      <c r="H41" s="49"/>
      <c r="I41" s="49"/>
      <c r="J41" s="49"/>
      <c r="K41" s="49"/>
      <c r="L41" s="49"/>
      <c r="M41" s="49"/>
      <c r="N41" s="49"/>
      <c r="O41" s="49"/>
      <c r="P41" s="49"/>
      <c r="Q41" s="49"/>
      <c r="R41" s="19"/>
      <c r="S41" s="19"/>
      <c r="T41" s="19"/>
      <c r="U41" s="19"/>
      <c r="V41" s="19"/>
      <c r="W41" s="21"/>
      <c r="X41" s="21"/>
      <c r="Y41" s="21"/>
      <c r="Z41" s="21"/>
      <c r="AA41" s="21"/>
      <c r="AB41" s="24">
        <f t="shared" si="9"/>
        <v>43.400000000000055</v>
      </c>
      <c r="AC41" s="22">
        <f t="shared" si="3"/>
        <v>26.39999999999978</v>
      </c>
      <c r="AD41" s="22">
        <f t="shared" si="4"/>
        <v>-147.20000000000044</v>
      </c>
      <c r="AE41" s="22">
        <f t="shared" si="7"/>
        <v>-100000</v>
      </c>
      <c r="AF41" s="25">
        <f t="shared" si="8"/>
        <v>-100000</v>
      </c>
      <c r="AG41" s="21"/>
      <c r="AH41" s="21"/>
      <c r="AI41" s="21"/>
      <c r="AJ41" s="21"/>
      <c r="AK41" s="21"/>
      <c r="AL41" s="21"/>
      <c r="AM41" s="21"/>
      <c r="AN41" s="21"/>
      <c r="AO41" s="21"/>
      <c r="AP41" s="21"/>
      <c r="AQ41" s="21"/>
      <c r="AR41" s="21"/>
      <c r="AS41" s="19"/>
    </row>
    <row r="42" spans="1:45" ht="15">
      <c r="A42" s="49"/>
      <c r="B42" s="49"/>
      <c r="C42" s="49"/>
      <c r="D42" s="49"/>
      <c r="E42" s="49"/>
      <c r="F42" s="49"/>
      <c r="G42" s="49"/>
      <c r="H42" s="49"/>
      <c r="I42" s="49"/>
      <c r="J42" s="49"/>
      <c r="K42" s="49"/>
      <c r="L42" s="49"/>
      <c r="M42" s="49"/>
      <c r="N42" s="49"/>
      <c r="O42" s="49"/>
      <c r="P42" s="49"/>
      <c r="Q42" s="49"/>
      <c r="R42" s="19"/>
      <c r="S42" s="19"/>
      <c r="T42" s="19"/>
      <c r="U42" s="19"/>
      <c r="V42" s="19"/>
      <c r="W42" s="21"/>
      <c r="X42" s="21"/>
      <c r="Y42" s="21"/>
      <c r="Z42" s="21"/>
      <c r="AA42" s="21"/>
      <c r="AB42" s="24">
        <f t="shared" si="9"/>
        <v>44.00000000000006</v>
      </c>
      <c r="AC42" s="22">
        <f t="shared" si="3"/>
        <v>23.999999999999773</v>
      </c>
      <c r="AD42" s="22">
        <f t="shared" si="4"/>
        <v>-152.00000000000045</v>
      </c>
      <c r="AE42" s="22">
        <f t="shared" si="7"/>
        <v>-100000</v>
      </c>
      <c r="AF42" s="25">
        <f t="shared" si="8"/>
        <v>-100000</v>
      </c>
      <c r="AG42" s="21"/>
      <c r="AH42" s="21"/>
      <c r="AI42" s="21"/>
      <c r="AJ42" s="21"/>
      <c r="AK42" s="21"/>
      <c r="AL42" s="21"/>
      <c r="AM42" s="21"/>
      <c r="AN42" s="21"/>
      <c r="AO42" s="21"/>
      <c r="AP42" s="21"/>
      <c r="AQ42" s="21"/>
      <c r="AR42" s="21"/>
      <c r="AS42" s="19"/>
    </row>
    <row r="43" spans="1:45" ht="15">
      <c r="A43" s="49"/>
      <c r="B43" s="49"/>
      <c r="C43" s="49"/>
      <c r="D43" s="49"/>
      <c r="E43" s="49"/>
      <c r="F43" s="49"/>
      <c r="G43" s="49"/>
      <c r="H43" s="49"/>
      <c r="I43" s="49"/>
      <c r="J43" s="49"/>
      <c r="K43" s="49"/>
      <c r="L43" s="49"/>
      <c r="M43" s="49"/>
      <c r="N43" s="49"/>
      <c r="O43" s="49"/>
      <c r="P43" s="49"/>
      <c r="Q43" s="49"/>
      <c r="R43" s="19"/>
      <c r="S43" s="19"/>
      <c r="T43" s="19"/>
      <c r="U43" s="19"/>
      <c r="V43" s="19"/>
      <c r="W43" s="21"/>
      <c r="X43" s="21"/>
      <c r="Y43" s="21"/>
      <c r="Z43" s="21"/>
      <c r="AA43" s="21"/>
      <c r="AB43" s="24">
        <f t="shared" si="9"/>
        <v>44.60000000000006</v>
      </c>
      <c r="AC43" s="22">
        <f t="shared" si="3"/>
        <v>21.599999999999767</v>
      </c>
      <c r="AD43" s="22">
        <f t="shared" si="4"/>
        <v>-156.80000000000047</v>
      </c>
      <c r="AE43" s="22">
        <f t="shared" si="7"/>
        <v>-100000</v>
      </c>
      <c r="AF43" s="25">
        <f t="shared" si="8"/>
        <v>-100000</v>
      </c>
      <c r="AG43" s="21"/>
      <c r="AH43" s="21"/>
      <c r="AI43" s="21"/>
      <c r="AJ43" s="21"/>
      <c r="AK43" s="21"/>
      <c r="AL43" s="21"/>
      <c r="AM43" s="21"/>
      <c r="AN43" s="21"/>
      <c r="AO43" s="21"/>
      <c r="AP43" s="21"/>
      <c r="AQ43" s="21"/>
      <c r="AR43" s="21"/>
      <c r="AS43" s="19"/>
    </row>
    <row r="44" spans="1:45" ht="15">
      <c r="A44" s="49"/>
      <c r="B44" s="49"/>
      <c r="C44" s="49"/>
      <c r="D44" s="49"/>
      <c r="E44" s="49"/>
      <c r="F44" s="49"/>
      <c r="G44" s="49"/>
      <c r="H44" s="49"/>
      <c r="I44" s="49"/>
      <c r="J44" s="49"/>
      <c r="K44" s="49"/>
      <c r="L44" s="49"/>
      <c r="M44" s="49"/>
      <c r="N44" s="49"/>
      <c r="O44" s="49"/>
      <c r="P44" s="49"/>
      <c r="Q44" s="49"/>
      <c r="R44" s="19"/>
      <c r="S44" s="19"/>
      <c r="T44" s="19"/>
      <c r="U44" s="19"/>
      <c r="V44" s="19"/>
      <c r="W44" s="21"/>
      <c r="X44" s="21"/>
      <c r="Y44" s="21"/>
      <c r="Z44" s="21"/>
      <c r="AA44" s="21"/>
      <c r="AB44" s="24">
        <f t="shared" si="9"/>
        <v>45.20000000000006</v>
      </c>
      <c r="AC44" s="22">
        <f t="shared" si="3"/>
        <v>19.19999999999976</v>
      </c>
      <c r="AD44" s="22">
        <f t="shared" si="4"/>
        <v>-161.60000000000048</v>
      </c>
      <c r="AE44" s="22">
        <f t="shared" si="7"/>
        <v>-100000</v>
      </c>
      <c r="AF44" s="25">
        <f t="shared" si="8"/>
        <v>-100000</v>
      </c>
      <c r="AG44" s="21"/>
      <c r="AH44" s="21"/>
      <c r="AI44" s="21"/>
      <c r="AJ44" s="21"/>
      <c r="AK44" s="21"/>
      <c r="AL44" s="21"/>
      <c r="AM44" s="21"/>
      <c r="AN44" s="21"/>
      <c r="AO44" s="21"/>
      <c r="AP44" s="21"/>
      <c r="AQ44" s="21"/>
      <c r="AR44" s="21"/>
      <c r="AS44" s="19"/>
    </row>
    <row r="45" spans="1:45" ht="15">
      <c r="A45" s="19"/>
      <c r="B45" s="19"/>
      <c r="C45" s="19"/>
      <c r="D45" s="19"/>
      <c r="E45" s="19"/>
      <c r="F45" s="19"/>
      <c r="G45" s="19"/>
      <c r="H45" s="19"/>
      <c r="I45" s="19"/>
      <c r="J45" s="19"/>
      <c r="K45" s="19"/>
      <c r="L45" s="19"/>
      <c r="M45" s="19"/>
      <c r="N45" s="19"/>
      <c r="O45" s="19"/>
      <c r="P45" s="19"/>
      <c r="Q45" s="19"/>
      <c r="R45" s="19"/>
      <c r="S45" s="19"/>
      <c r="T45" s="19"/>
      <c r="U45" s="19"/>
      <c r="V45" s="19"/>
      <c r="W45" s="21"/>
      <c r="X45" s="21"/>
      <c r="Y45" s="21"/>
      <c r="Z45" s="21"/>
      <c r="AA45" s="21"/>
      <c r="AB45" s="24">
        <f t="shared" si="9"/>
        <v>45.80000000000006</v>
      </c>
      <c r="AC45" s="22">
        <f t="shared" si="3"/>
        <v>16.799999999999756</v>
      </c>
      <c r="AD45" s="22">
        <f t="shared" si="4"/>
        <v>-166.4000000000005</v>
      </c>
      <c r="AE45" s="22">
        <f t="shared" si="7"/>
        <v>-100000</v>
      </c>
      <c r="AF45" s="25">
        <f t="shared" si="8"/>
        <v>-100000</v>
      </c>
      <c r="AG45" s="21"/>
      <c r="AH45" s="21"/>
      <c r="AI45" s="21"/>
      <c r="AJ45" s="21"/>
      <c r="AK45" s="21"/>
      <c r="AL45" s="21"/>
      <c r="AM45" s="21"/>
      <c r="AN45" s="21"/>
      <c r="AO45" s="21"/>
      <c r="AP45" s="21"/>
      <c r="AQ45" s="21"/>
      <c r="AR45" s="21"/>
      <c r="AS45" s="19"/>
    </row>
    <row r="46" spans="1:45" ht="15">
      <c r="A46" s="19"/>
      <c r="B46" s="19"/>
      <c r="C46" s="19"/>
      <c r="D46" s="19"/>
      <c r="E46" s="19"/>
      <c r="F46" s="19"/>
      <c r="G46" s="19"/>
      <c r="H46" s="19"/>
      <c r="I46" s="19"/>
      <c r="J46" s="19"/>
      <c r="K46" s="19"/>
      <c r="L46" s="19"/>
      <c r="M46" s="19"/>
      <c r="N46" s="19"/>
      <c r="O46" s="19"/>
      <c r="P46" s="19"/>
      <c r="Q46" s="19"/>
      <c r="R46" s="19"/>
      <c r="S46" s="19"/>
      <c r="T46" s="19"/>
      <c r="U46" s="19"/>
      <c r="V46" s="19"/>
      <c r="W46" s="21"/>
      <c r="X46" s="21"/>
      <c r="Y46" s="21"/>
      <c r="Z46" s="21"/>
      <c r="AA46" s="21"/>
      <c r="AB46" s="24">
        <f t="shared" si="9"/>
        <v>46.40000000000006</v>
      </c>
      <c r="AC46" s="22">
        <f t="shared" si="3"/>
        <v>14.39999999999975</v>
      </c>
      <c r="AD46" s="22">
        <f t="shared" si="4"/>
        <v>-171.2000000000005</v>
      </c>
      <c r="AE46" s="22">
        <f t="shared" si="7"/>
        <v>-100000</v>
      </c>
      <c r="AF46" s="25">
        <f t="shared" si="8"/>
        <v>-100000</v>
      </c>
      <c r="AG46" s="21"/>
      <c r="AH46" s="21"/>
      <c r="AI46" s="21"/>
      <c r="AJ46" s="21"/>
      <c r="AK46" s="21"/>
      <c r="AL46" s="21"/>
      <c r="AM46" s="21"/>
      <c r="AN46" s="21"/>
      <c r="AO46" s="21"/>
      <c r="AP46" s="21"/>
      <c r="AQ46" s="21"/>
      <c r="AR46" s="21"/>
      <c r="AS46" s="19"/>
    </row>
    <row r="47" spans="1:45" ht="15">
      <c r="A47" s="19"/>
      <c r="B47" s="19"/>
      <c r="C47" s="19"/>
      <c r="D47" s="19"/>
      <c r="E47" s="19"/>
      <c r="F47" s="19"/>
      <c r="G47" s="19"/>
      <c r="H47" s="19"/>
      <c r="I47" s="19"/>
      <c r="J47" s="19"/>
      <c r="K47" s="19"/>
      <c r="L47" s="19"/>
      <c r="M47" s="19"/>
      <c r="N47" s="19"/>
      <c r="O47" s="19"/>
      <c r="P47" s="19"/>
      <c r="Q47" s="19"/>
      <c r="R47" s="19"/>
      <c r="S47" s="19"/>
      <c r="T47" s="19"/>
      <c r="U47" s="19"/>
      <c r="V47" s="19"/>
      <c r="W47" s="21"/>
      <c r="X47" s="21"/>
      <c r="Y47" s="21"/>
      <c r="Z47" s="21"/>
      <c r="AA47" s="21"/>
      <c r="AB47" s="24">
        <f t="shared" si="9"/>
        <v>47.000000000000064</v>
      </c>
      <c r="AC47" s="22">
        <f t="shared" si="3"/>
        <v>11.999999999999744</v>
      </c>
      <c r="AD47" s="22">
        <f t="shared" si="4"/>
        <v>-176.0000000000005</v>
      </c>
      <c r="AE47" s="22">
        <f t="shared" si="7"/>
        <v>-100000</v>
      </c>
      <c r="AF47" s="25">
        <f t="shared" si="8"/>
        <v>-100000</v>
      </c>
      <c r="AG47" s="21"/>
      <c r="AH47" s="21"/>
      <c r="AI47" s="21"/>
      <c r="AJ47" s="21"/>
      <c r="AK47" s="21"/>
      <c r="AL47" s="21"/>
      <c r="AM47" s="21"/>
      <c r="AN47" s="21"/>
      <c r="AO47" s="21"/>
      <c r="AP47" s="21"/>
      <c r="AQ47" s="21"/>
      <c r="AR47" s="21"/>
      <c r="AS47" s="19"/>
    </row>
    <row r="48" spans="1:45" ht="15">
      <c r="A48" s="19"/>
      <c r="B48" s="19"/>
      <c r="C48" s="19"/>
      <c r="D48" s="19"/>
      <c r="E48" s="19"/>
      <c r="F48" s="19"/>
      <c r="G48" s="19"/>
      <c r="H48" s="19"/>
      <c r="I48" s="19"/>
      <c r="J48" s="19"/>
      <c r="K48" s="19"/>
      <c r="L48" s="19"/>
      <c r="M48" s="19"/>
      <c r="N48" s="19"/>
      <c r="O48" s="19"/>
      <c r="P48" s="19"/>
      <c r="Q48" s="19"/>
      <c r="R48" s="19"/>
      <c r="S48" s="19"/>
      <c r="T48" s="19"/>
      <c r="U48" s="19"/>
      <c r="V48" s="19"/>
      <c r="W48" s="21"/>
      <c r="X48" s="21"/>
      <c r="Y48" s="21"/>
      <c r="Z48" s="21"/>
      <c r="AA48" s="21"/>
      <c r="AB48" s="24">
        <f t="shared" si="9"/>
        <v>47.600000000000065</v>
      </c>
      <c r="AC48" s="22">
        <f t="shared" si="3"/>
        <v>9.599999999999739</v>
      </c>
      <c r="AD48" s="22">
        <f t="shared" si="4"/>
        <v>-180.80000000000052</v>
      </c>
      <c r="AE48" s="22">
        <f t="shared" si="7"/>
        <v>-100000</v>
      </c>
      <c r="AF48" s="25">
        <f t="shared" si="8"/>
        <v>-100000</v>
      </c>
      <c r="AG48" s="21"/>
      <c r="AH48" s="21"/>
      <c r="AI48" s="21"/>
      <c r="AJ48" s="21"/>
      <c r="AK48" s="21"/>
      <c r="AL48" s="21"/>
      <c r="AM48" s="21"/>
      <c r="AN48" s="21"/>
      <c r="AO48" s="21"/>
      <c r="AP48" s="21"/>
      <c r="AQ48" s="21"/>
      <c r="AR48" s="21"/>
      <c r="AS48" s="19"/>
    </row>
    <row r="49" spans="1:45" ht="15">
      <c r="A49" s="19"/>
      <c r="B49" s="19"/>
      <c r="C49" s="19"/>
      <c r="D49" s="19"/>
      <c r="E49" s="19"/>
      <c r="F49" s="19"/>
      <c r="G49" s="19"/>
      <c r="H49" s="19"/>
      <c r="I49" s="19"/>
      <c r="J49" s="19"/>
      <c r="K49" s="19"/>
      <c r="L49" s="19"/>
      <c r="M49" s="19"/>
      <c r="N49" s="19"/>
      <c r="O49" s="19"/>
      <c r="P49" s="19"/>
      <c r="Q49" s="19"/>
      <c r="R49" s="19"/>
      <c r="S49" s="19"/>
      <c r="T49" s="19"/>
      <c r="U49" s="19"/>
      <c r="V49" s="19"/>
      <c r="W49" s="21"/>
      <c r="X49" s="21"/>
      <c r="Y49" s="21"/>
      <c r="Z49" s="21"/>
      <c r="AA49" s="21"/>
      <c r="AB49" s="24">
        <f t="shared" si="9"/>
        <v>48.20000000000007</v>
      </c>
      <c r="AC49" s="22">
        <f t="shared" si="3"/>
        <v>7.199999999999733</v>
      </c>
      <c r="AD49" s="22">
        <f t="shared" si="4"/>
        <v>-185.60000000000053</v>
      </c>
      <c r="AE49" s="22">
        <f t="shared" si="7"/>
        <v>-100000</v>
      </c>
      <c r="AF49" s="25">
        <f t="shared" si="8"/>
        <v>-100000</v>
      </c>
      <c r="AG49" s="21"/>
      <c r="AH49" s="21"/>
      <c r="AI49" s="21"/>
      <c r="AJ49" s="21"/>
      <c r="AK49" s="21"/>
      <c r="AL49" s="21"/>
      <c r="AM49" s="21"/>
      <c r="AN49" s="21"/>
      <c r="AO49" s="21"/>
      <c r="AP49" s="21"/>
      <c r="AQ49" s="21"/>
      <c r="AR49" s="21"/>
      <c r="AS49" s="19"/>
    </row>
    <row r="50" spans="1:45" ht="15">
      <c r="A50" s="19"/>
      <c r="B50" s="19"/>
      <c r="C50" s="19"/>
      <c r="D50" s="19"/>
      <c r="E50" s="19"/>
      <c r="F50" s="19"/>
      <c r="G50" s="19"/>
      <c r="H50" s="19"/>
      <c r="I50" s="19"/>
      <c r="J50" s="19"/>
      <c r="K50" s="19"/>
      <c r="L50" s="19"/>
      <c r="M50" s="19"/>
      <c r="N50" s="19"/>
      <c r="O50" s="19"/>
      <c r="P50" s="19"/>
      <c r="Q50" s="19"/>
      <c r="R50" s="19"/>
      <c r="S50" s="19"/>
      <c r="T50" s="19"/>
      <c r="U50" s="19"/>
      <c r="V50" s="19"/>
      <c r="W50" s="21"/>
      <c r="X50" s="21"/>
      <c r="Y50" s="21"/>
      <c r="Z50" s="21"/>
      <c r="AA50" s="21"/>
      <c r="AB50" s="24">
        <f t="shared" si="9"/>
        <v>48.80000000000007</v>
      </c>
      <c r="AC50" s="22">
        <f t="shared" si="3"/>
        <v>4.799999999999727</v>
      </c>
      <c r="AD50" s="22">
        <f t="shared" si="4"/>
        <v>-190.40000000000055</v>
      </c>
      <c r="AE50" s="22">
        <f t="shared" si="7"/>
        <v>-100000</v>
      </c>
      <c r="AF50" s="25">
        <f t="shared" si="8"/>
        <v>-100000</v>
      </c>
      <c r="AG50" s="21"/>
      <c r="AH50" s="21"/>
      <c r="AI50" s="21"/>
      <c r="AJ50" s="21"/>
      <c r="AK50" s="21"/>
      <c r="AL50" s="21"/>
      <c r="AM50" s="21"/>
      <c r="AN50" s="21"/>
      <c r="AO50" s="21"/>
      <c r="AP50" s="21"/>
      <c r="AQ50" s="21"/>
      <c r="AR50" s="21"/>
      <c r="AS50" s="19"/>
    </row>
    <row r="51" spans="1:45" ht="15">
      <c r="A51" s="19"/>
      <c r="B51" s="19"/>
      <c r="C51" s="19"/>
      <c r="D51" s="19"/>
      <c r="E51" s="19"/>
      <c r="F51" s="19"/>
      <c r="G51" s="19"/>
      <c r="H51" s="19"/>
      <c r="I51" s="19"/>
      <c r="J51" s="19"/>
      <c r="K51" s="19"/>
      <c r="L51" s="19"/>
      <c r="M51" s="19"/>
      <c r="N51" s="19"/>
      <c r="O51" s="19"/>
      <c r="P51" s="19"/>
      <c r="Q51" s="19"/>
      <c r="R51" s="19"/>
      <c r="S51" s="19"/>
      <c r="T51" s="19"/>
      <c r="U51" s="19"/>
      <c r="V51" s="19"/>
      <c r="W51" s="21"/>
      <c r="X51" s="21"/>
      <c r="Y51" s="21"/>
      <c r="Z51" s="21"/>
      <c r="AA51" s="21"/>
      <c r="AB51" s="24">
        <f t="shared" si="9"/>
        <v>49.40000000000007</v>
      </c>
      <c r="AC51" s="22">
        <f t="shared" si="3"/>
        <v>2.3999999999997215</v>
      </c>
      <c r="AD51" s="22">
        <f t="shared" si="4"/>
        <v>-195.20000000000056</v>
      </c>
      <c r="AE51" s="22">
        <f t="shared" si="7"/>
        <v>-100000</v>
      </c>
      <c r="AF51" s="25">
        <f t="shared" si="8"/>
        <v>-100000</v>
      </c>
      <c r="AG51" s="21"/>
      <c r="AH51" s="21"/>
      <c r="AI51" s="21"/>
      <c r="AJ51" s="21"/>
      <c r="AK51" s="21"/>
      <c r="AL51" s="21"/>
      <c r="AM51" s="21"/>
      <c r="AN51" s="21"/>
      <c r="AO51" s="21"/>
      <c r="AP51" s="21"/>
      <c r="AQ51" s="21"/>
      <c r="AR51" s="21"/>
      <c r="AS51" s="19"/>
    </row>
    <row r="52" spans="1:45" ht="15">
      <c r="A52" s="19"/>
      <c r="B52" s="19"/>
      <c r="C52" s="19"/>
      <c r="D52" s="19"/>
      <c r="E52" s="19"/>
      <c r="F52" s="19"/>
      <c r="G52" s="19"/>
      <c r="H52" s="19"/>
      <c r="I52" s="19"/>
      <c r="J52" s="19"/>
      <c r="K52" s="19"/>
      <c r="L52" s="19"/>
      <c r="M52" s="19"/>
      <c r="N52" s="19"/>
      <c r="O52" s="19"/>
      <c r="P52" s="19"/>
      <c r="Q52" s="19"/>
      <c r="R52" s="19"/>
      <c r="S52" s="19"/>
      <c r="T52" s="19"/>
      <c r="U52" s="19"/>
      <c r="V52" s="19"/>
      <c r="W52" s="21"/>
      <c r="X52" s="21"/>
      <c r="Y52" s="21"/>
      <c r="Z52" s="21"/>
      <c r="AA52" s="21"/>
      <c r="AB52" s="24">
        <f t="shared" si="9"/>
        <v>50.00000000000007</v>
      </c>
      <c r="AC52" s="22">
        <f t="shared" si="3"/>
        <v>-2.8421709430404007E-13</v>
      </c>
      <c r="AD52" s="22">
        <f t="shared" si="4"/>
        <v>-200.00000000000057</v>
      </c>
      <c r="AE52" s="22">
        <f t="shared" si="7"/>
        <v>-100000</v>
      </c>
      <c r="AF52" s="25">
        <f t="shared" si="8"/>
        <v>-100000</v>
      </c>
      <c r="AG52" s="21"/>
      <c r="AH52" s="21"/>
      <c r="AI52" s="21"/>
      <c r="AJ52" s="21"/>
      <c r="AK52" s="21"/>
      <c r="AL52" s="21"/>
      <c r="AM52" s="21"/>
      <c r="AN52" s="21"/>
      <c r="AO52" s="21"/>
      <c r="AP52" s="21"/>
      <c r="AQ52" s="21"/>
      <c r="AR52" s="21"/>
      <c r="AS52" s="19"/>
    </row>
    <row r="53" spans="1:45" ht="15">
      <c r="A53" s="19"/>
      <c r="B53" s="19"/>
      <c r="C53" s="19"/>
      <c r="D53" s="19"/>
      <c r="E53" s="19"/>
      <c r="F53" s="19"/>
      <c r="G53" s="19"/>
      <c r="H53" s="19"/>
      <c r="I53" s="19"/>
      <c r="J53" s="19"/>
      <c r="K53" s="19"/>
      <c r="L53" s="19"/>
      <c r="M53" s="19"/>
      <c r="N53" s="19"/>
      <c r="O53" s="19"/>
      <c r="P53" s="19"/>
      <c r="Q53" s="19"/>
      <c r="R53" s="19"/>
      <c r="S53" s="19"/>
      <c r="T53" s="19"/>
      <c r="U53" s="19"/>
      <c r="V53" s="19"/>
      <c r="W53" s="21"/>
      <c r="X53" s="21"/>
      <c r="Y53" s="21"/>
      <c r="Z53" s="21"/>
      <c r="AA53" s="21"/>
      <c r="AB53" s="21"/>
      <c r="AC53" s="21"/>
      <c r="AD53" s="21"/>
      <c r="AE53" s="21"/>
      <c r="AF53" s="21"/>
      <c r="AG53" s="21"/>
      <c r="AH53" s="21"/>
      <c r="AI53" s="21"/>
      <c r="AJ53" s="21"/>
      <c r="AK53" s="21"/>
      <c r="AL53" s="21"/>
      <c r="AM53" s="21"/>
      <c r="AN53" s="21"/>
      <c r="AO53" s="21"/>
      <c r="AP53" s="21"/>
      <c r="AQ53" s="21"/>
      <c r="AR53" s="21"/>
      <c r="AS53" s="19"/>
    </row>
    <row r="54" spans="1:45" ht="15">
      <c r="A54" s="19"/>
      <c r="B54" s="19"/>
      <c r="C54" s="19"/>
      <c r="D54" s="19"/>
      <c r="E54" s="19"/>
      <c r="F54" s="19"/>
      <c r="G54" s="19"/>
      <c r="H54" s="19"/>
      <c r="I54" s="19"/>
      <c r="J54" s="19"/>
      <c r="K54" s="19"/>
      <c r="L54" s="19"/>
      <c r="M54" s="19"/>
      <c r="N54" s="19"/>
      <c r="O54" s="19"/>
      <c r="P54" s="19"/>
      <c r="Q54" s="19"/>
      <c r="R54" s="19"/>
      <c r="S54" s="19"/>
      <c r="T54" s="19"/>
      <c r="U54" s="19"/>
      <c r="V54" s="19"/>
      <c r="W54" s="21"/>
      <c r="X54" s="21"/>
      <c r="Y54" s="21"/>
      <c r="Z54" s="21"/>
      <c r="AA54" s="21"/>
      <c r="AB54" s="21"/>
      <c r="AC54" s="21"/>
      <c r="AD54" s="21"/>
      <c r="AE54" s="21"/>
      <c r="AF54" s="21"/>
      <c r="AG54" s="21"/>
      <c r="AH54" s="21"/>
      <c r="AI54" s="21"/>
      <c r="AJ54" s="21"/>
      <c r="AK54" s="21"/>
      <c r="AL54" s="21"/>
      <c r="AM54" s="21"/>
      <c r="AN54" s="21"/>
      <c r="AO54" s="21"/>
      <c r="AP54" s="21"/>
      <c r="AQ54" s="21"/>
      <c r="AR54" s="21"/>
      <c r="AS54" s="19"/>
    </row>
    <row r="55" spans="1:45" ht="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row>
    <row r="56" spans="1:45" ht="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row>
    <row r="57" spans="1:45" ht="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row>
    <row r="58" spans="1:45"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row>
    <row r="59" spans="1:45"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row>
    <row r="60" spans="1:45"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row>
    <row r="63" spans="1:45"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row>
    <row r="65" spans="1:45"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45"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row>
    <row r="75" spans="1:45"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45"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45" ht="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row>
    <row r="78" spans="1:45" ht="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ht="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row>
    <row r="80" spans="1:45" ht="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row>
    <row r="81" spans="1:45" ht="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row>
    <row r="82" spans="1:45" ht="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row>
    <row r="83" spans="1:45" ht="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ht="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45" ht="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45" ht="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row>
    <row r="87" spans="1:45" ht="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45" ht="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row>
    <row r="89" spans="1:45" ht="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45" ht="1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45" ht="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row>
    <row r="92" spans="1:45" ht="1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ht="1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row>
    <row r="94" spans="1:45" ht="1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row>
    <row r="95" spans="1:45" ht="1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row>
    <row r="96" spans="1:45" ht="1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row>
    <row r="97" spans="1:45" ht="1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row>
    <row r="98" spans="1:45" ht="1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row>
    <row r="99" spans="1:45" ht="1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ht="1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sheetData>
  <mergeCells count="17">
    <mergeCell ref="V13:Y13"/>
    <mergeCell ref="V14:W14"/>
    <mergeCell ref="V15:W15"/>
    <mergeCell ref="V16:W16"/>
    <mergeCell ref="Y14:Y16"/>
    <mergeCell ref="V9:Y9"/>
    <mergeCell ref="V10:Y10"/>
    <mergeCell ref="V11:Y11"/>
    <mergeCell ref="V12:Y12"/>
    <mergeCell ref="V5:Y5"/>
    <mergeCell ref="V6:Y6"/>
    <mergeCell ref="V7:Y7"/>
    <mergeCell ref="V8:Y8"/>
    <mergeCell ref="V1:Y1"/>
    <mergeCell ref="V2:Y2"/>
    <mergeCell ref="V3:Y3"/>
    <mergeCell ref="V4:Y4"/>
  </mergeCells>
  <printOptions/>
  <pageMargins left="0.75" right="0.75" top="1" bottom="1" header="0.5" footer="0.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Sheet5"/>
  <dimension ref="A1:AS100"/>
  <sheetViews>
    <sheetView workbookViewId="0" topLeftCell="A1">
      <selection activeCell="F27" sqref="F27"/>
    </sheetView>
  </sheetViews>
  <sheetFormatPr defaultColWidth="9.140625" defaultRowHeight="15"/>
  <sheetData>
    <row r="1" spans="1:45" ht="15">
      <c r="A1" s="50"/>
      <c r="B1" s="50"/>
      <c r="C1" s="50"/>
      <c r="D1" s="50"/>
      <c r="E1" s="50"/>
      <c r="F1" s="50"/>
      <c r="G1" s="49"/>
      <c r="H1" s="49"/>
      <c r="I1" s="49"/>
      <c r="J1" s="49"/>
      <c r="K1" s="49"/>
      <c r="L1" s="49"/>
      <c r="M1" s="49"/>
      <c r="N1" s="49"/>
      <c r="O1" s="49"/>
      <c r="P1" s="49"/>
      <c r="Q1" s="49"/>
      <c r="R1" s="49"/>
      <c r="S1" s="49"/>
      <c r="T1" s="49"/>
      <c r="U1" s="49"/>
      <c r="V1" s="106" t="s">
        <v>7</v>
      </c>
      <c r="W1" s="106"/>
      <c r="X1" s="106"/>
      <c r="Y1" s="106"/>
      <c r="Z1" s="29"/>
      <c r="AA1" s="29"/>
      <c r="AB1" s="36" t="s">
        <v>110</v>
      </c>
      <c r="AC1" s="37" t="s">
        <v>37</v>
      </c>
      <c r="AD1" s="37" t="s">
        <v>38</v>
      </c>
      <c r="AE1" s="37" t="s">
        <v>4</v>
      </c>
      <c r="AF1" s="38" t="s">
        <v>5</v>
      </c>
      <c r="AG1" s="29"/>
      <c r="AH1" s="29"/>
      <c r="AI1" s="29"/>
      <c r="AJ1" s="29"/>
      <c r="AK1" s="29"/>
      <c r="AL1" s="10" t="s">
        <v>30</v>
      </c>
      <c r="AM1" s="10"/>
      <c r="AN1" s="29"/>
      <c r="AO1" s="28"/>
      <c r="AP1" s="28"/>
      <c r="AQ1" s="28"/>
      <c r="AR1" s="28"/>
      <c r="AS1" s="28"/>
    </row>
    <row r="2" spans="1:45" ht="15">
      <c r="A2" s="50"/>
      <c r="B2" s="50"/>
      <c r="C2" s="50"/>
      <c r="D2" s="50"/>
      <c r="E2" s="50"/>
      <c r="F2" s="50"/>
      <c r="G2" s="49"/>
      <c r="H2" s="49"/>
      <c r="I2" s="49"/>
      <c r="J2" s="49"/>
      <c r="K2" s="49"/>
      <c r="L2" s="49"/>
      <c r="M2" s="49"/>
      <c r="N2" s="49"/>
      <c r="O2" s="49"/>
      <c r="P2" s="49"/>
      <c r="Q2" s="49"/>
      <c r="R2" s="49"/>
      <c r="S2" s="49"/>
      <c r="T2" s="49"/>
      <c r="U2" s="49"/>
      <c r="V2" s="95" t="s">
        <v>8</v>
      </c>
      <c r="W2" s="95"/>
      <c r="X2" s="95"/>
      <c r="Y2" s="95"/>
      <c r="Z2" s="29"/>
      <c r="AA2" s="29"/>
      <c r="AB2" s="33">
        <f>AK3</f>
        <v>0</v>
      </c>
      <c r="AC2" s="34">
        <f>200-4*AB2</f>
        <v>200</v>
      </c>
      <c r="AD2" s="34">
        <f>200-8*AB2</f>
        <v>200</v>
      </c>
      <c r="AE2" s="34">
        <f aca="true" t="shared" si="0" ref="AE2:AE33">IF(AB2&lt;=ROUND(D$14,0),D$26,-100000)</f>
        <v>0</v>
      </c>
      <c r="AF2" s="35" t="e">
        <f>IF(AB2&lt;=ROUND(D$14,0),#REF!,-100000)</f>
        <v>#REF!</v>
      </c>
      <c r="AG2" s="29"/>
      <c r="AH2" s="29" t="s">
        <v>25</v>
      </c>
      <c r="AI2" s="29"/>
      <c r="AJ2" s="29"/>
      <c r="AK2" s="29"/>
      <c r="AL2" s="10" t="s">
        <v>31</v>
      </c>
      <c r="AM2" s="10"/>
      <c r="AN2" s="29"/>
      <c r="AO2" s="28"/>
      <c r="AP2" s="28"/>
      <c r="AQ2" s="28"/>
      <c r="AR2" s="28"/>
      <c r="AS2" s="28"/>
    </row>
    <row r="3" spans="1:45" ht="15">
      <c r="A3" s="50"/>
      <c r="B3" s="50"/>
      <c r="C3" s="50"/>
      <c r="D3" s="50"/>
      <c r="E3" s="50"/>
      <c r="F3" s="50"/>
      <c r="G3" s="49"/>
      <c r="H3" s="49"/>
      <c r="I3" s="49"/>
      <c r="J3" s="49"/>
      <c r="K3" s="49"/>
      <c r="L3" s="49"/>
      <c r="M3" s="49"/>
      <c r="N3" s="49"/>
      <c r="O3" s="49"/>
      <c r="P3" s="49"/>
      <c r="Q3" s="49"/>
      <c r="R3" s="49"/>
      <c r="S3" s="49"/>
      <c r="T3" s="49"/>
      <c r="U3" s="49"/>
      <c r="V3" s="95" t="s">
        <v>9</v>
      </c>
      <c r="W3" s="95"/>
      <c r="X3" s="95"/>
      <c r="Y3" s="95"/>
      <c r="Z3" s="29"/>
      <c r="AA3" s="29"/>
      <c r="AB3" s="33">
        <f aca="true" t="shared" si="1" ref="AB3:AB34">AB2+(AK$4-AK$3)/50</f>
        <v>0.6</v>
      </c>
      <c r="AC3" s="34">
        <f aca="true" t="shared" si="2" ref="AC3:AC52">200-4*AB3</f>
        <v>197.6</v>
      </c>
      <c r="AD3" s="34">
        <f aca="true" t="shared" si="3" ref="AD3:AD52">200-8*AB3</f>
        <v>195.2</v>
      </c>
      <c r="AE3" s="34">
        <f t="shared" si="0"/>
        <v>0</v>
      </c>
      <c r="AF3" s="35" t="e">
        <f>IF(AB3&lt;=ROUND(D$14,0),#REF!,-100000)</f>
        <v>#REF!</v>
      </c>
      <c r="AG3" s="29"/>
      <c r="AH3" s="29" t="s">
        <v>20</v>
      </c>
      <c r="AI3" s="29"/>
      <c r="AJ3" s="29"/>
      <c r="AK3" s="29">
        <v>0</v>
      </c>
      <c r="AL3" s="10" t="s">
        <v>26</v>
      </c>
      <c r="AM3" s="10"/>
      <c r="AN3" s="29"/>
      <c r="AO3" s="28"/>
      <c r="AP3" s="28"/>
      <c r="AQ3" s="28"/>
      <c r="AR3" s="28"/>
      <c r="AS3" s="28"/>
    </row>
    <row r="4" spans="1:45" ht="15">
      <c r="A4" s="127" t="s">
        <v>110</v>
      </c>
      <c r="B4" s="127" t="s">
        <v>36</v>
      </c>
      <c r="C4" s="127" t="s">
        <v>40</v>
      </c>
      <c r="D4" s="127" t="s">
        <v>46</v>
      </c>
      <c r="E4" s="127" t="s">
        <v>47</v>
      </c>
      <c r="F4" s="50"/>
      <c r="G4" s="49"/>
      <c r="H4" s="49"/>
      <c r="I4" s="49"/>
      <c r="J4" s="49"/>
      <c r="K4" s="49"/>
      <c r="L4" s="49"/>
      <c r="M4" s="49"/>
      <c r="N4" s="49"/>
      <c r="O4" s="49"/>
      <c r="P4" s="49"/>
      <c r="Q4" s="49"/>
      <c r="R4" s="49"/>
      <c r="S4" s="49"/>
      <c r="T4" s="49"/>
      <c r="U4" s="49"/>
      <c r="V4" s="95" t="s">
        <v>10</v>
      </c>
      <c r="W4" s="95"/>
      <c r="X4" s="95"/>
      <c r="Y4" s="95"/>
      <c r="Z4" s="29"/>
      <c r="AA4" s="29"/>
      <c r="AB4" s="33">
        <f t="shared" si="1"/>
        <v>1.2</v>
      </c>
      <c r="AC4" s="34">
        <f t="shared" si="2"/>
        <v>195.2</v>
      </c>
      <c r="AD4" s="34">
        <f t="shared" si="3"/>
        <v>190.4</v>
      </c>
      <c r="AE4" s="34">
        <f t="shared" si="0"/>
        <v>0</v>
      </c>
      <c r="AF4" s="35" t="e">
        <f>IF(AB4&lt;=ROUND(D$14,0),#REF!,-100000)</f>
        <v>#REF!</v>
      </c>
      <c r="AG4" s="29"/>
      <c r="AH4" s="29" t="s">
        <v>21</v>
      </c>
      <c r="AI4" s="29"/>
      <c r="AJ4" s="29"/>
      <c r="AK4" s="29">
        <v>30</v>
      </c>
      <c r="AL4" s="10" t="s">
        <v>27</v>
      </c>
      <c r="AM4" s="10"/>
      <c r="AN4" s="29"/>
      <c r="AO4" s="28"/>
      <c r="AP4" s="28"/>
      <c r="AQ4" s="28"/>
      <c r="AR4" s="28"/>
      <c r="AS4" s="28"/>
    </row>
    <row r="5" spans="1:45" ht="15">
      <c r="A5" s="125">
        <f>50-0.25*B5</f>
        <v>0</v>
      </c>
      <c r="B5" s="125">
        <v>200</v>
      </c>
      <c r="C5" s="125">
        <f aca="true" t="shared" si="4" ref="C5:C15">B5*A5</f>
        <v>0</v>
      </c>
      <c r="D5" s="125">
        <f>B5</f>
        <v>200</v>
      </c>
      <c r="E5" s="125">
        <f>200-8*A5</f>
        <v>200</v>
      </c>
      <c r="F5" s="50"/>
      <c r="G5" s="49"/>
      <c r="H5" s="49"/>
      <c r="I5" s="49"/>
      <c r="J5" s="49"/>
      <c r="K5" s="49"/>
      <c r="L5" s="49"/>
      <c r="M5" s="49"/>
      <c r="N5" s="49"/>
      <c r="O5" s="49"/>
      <c r="P5" s="49"/>
      <c r="Q5" s="49"/>
      <c r="R5" s="49"/>
      <c r="S5" s="49"/>
      <c r="T5" s="49"/>
      <c r="U5" s="49"/>
      <c r="V5" s="95" t="s">
        <v>11</v>
      </c>
      <c r="W5" s="95"/>
      <c r="X5" s="95"/>
      <c r="Y5" s="95"/>
      <c r="Z5" s="29"/>
      <c r="AA5" s="29"/>
      <c r="AB5" s="33">
        <f t="shared" si="1"/>
        <v>1.7999999999999998</v>
      </c>
      <c r="AC5" s="34">
        <f t="shared" si="2"/>
        <v>192.8</v>
      </c>
      <c r="AD5" s="34">
        <f t="shared" si="3"/>
        <v>185.6</v>
      </c>
      <c r="AE5" s="34">
        <f t="shared" si="0"/>
        <v>0</v>
      </c>
      <c r="AF5" s="35" t="e">
        <f>IF(AB5&lt;=ROUND(D$14,0),#REF!,-100000)</f>
        <v>#REF!</v>
      </c>
      <c r="AG5" s="29"/>
      <c r="AH5" s="29" t="s">
        <v>22</v>
      </c>
      <c r="AI5" s="29"/>
      <c r="AJ5" s="29"/>
      <c r="AK5" s="29">
        <v>35</v>
      </c>
      <c r="AL5" s="10" t="s">
        <v>28</v>
      </c>
      <c r="AM5" s="10"/>
      <c r="AN5" s="29"/>
      <c r="AO5" s="28"/>
      <c r="AP5" s="28"/>
      <c r="AQ5" s="28"/>
      <c r="AR5" s="28"/>
      <c r="AS5" s="28"/>
    </row>
    <row r="6" spans="1:45" ht="15">
      <c r="A6" s="125">
        <f aca="true" t="shared" si="5" ref="A6:A15">50-0.25*B6</f>
        <v>5</v>
      </c>
      <c r="B6" s="125">
        <f>B5-20</f>
        <v>180</v>
      </c>
      <c r="C6" s="125">
        <f t="shared" si="4"/>
        <v>900</v>
      </c>
      <c r="D6" s="125">
        <f aca="true" t="shared" si="6" ref="D6:D15">B6</f>
        <v>180</v>
      </c>
      <c r="E6" s="125">
        <f aca="true" t="shared" si="7" ref="E6:E15">200-8*A6</f>
        <v>160</v>
      </c>
      <c r="F6" s="50"/>
      <c r="G6" s="49"/>
      <c r="H6" s="49"/>
      <c r="I6" s="49"/>
      <c r="J6" s="49"/>
      <c r="K6" s="49"/>
      <c r="L6" s="49"/>
      <c r="M6" s="49"/>
      <c r="N6" s="49"/>
      <c r="O6" s="49"/>
      <c r="P6" s="49"/>
      <c r="Q6" s="49"/>
      <c r="R6" s="49"/>
      <c r="S6" s="49"/>
      <c r="T6" s="49"/>
      <c r="U6" s="49"/>
      <c r="V6" s="95" t="s">
        <v>12</v>
      </c>
      <c r="W6" s="95"/>
      <c r="X6" s="95"/>
      <c r="Y6" s="95"/>
      <c r="Z6" s="29"/>
      <c r="AA6" s="29"/>
      <c r="AB6" s="33">
        <f t="shared" si="1"/>
        <v>2.4</v>
      </c>
      <c r="AC6" s="34">
        <f t="shared" si="2"/>
        <v>190.4</v>
      </c>
      <c r="AD6" s="34">
        <f t="shared" si="3"/>
        <v>180.8</v>
      </c>
      <c r="AE6" s="34">
        <f t="shared" si="0"/>
        <v>0</v>
      </c>
      <c r="AF6" s="35" t="e">
        <f>IF(AB6&lt;=ROUND(D$14,0),#REF!,-100000)</f>
        <v>#REF!</v>
      </c>
      <c r="AG6" s="29"/>
      <c r="AH6" s="29" t="s">
        <v>23</v>
      </c>
      <c r="AI6" s="29"/>
      <c r="AJ6" s="29"/>
      <c r="AK6" s="29">
        <v>10</v>
      </c>
      <c r="AL6" s="10"/>
      <c r="AM6" s="10"/>
      <c r="AN6" s="29"/>
      <c r="AO6" s="28"/>
      <c r="AP6" s="28"/>
      <c r="AQ6" s="28"/>
      <c r="AR6" s="28"/>
      <c r="AS6" s="28"/>
    </row>
    <row r="7" spans="1:45" ht="15">
      <c r="A7" s="125">
        <f t="shared" si="5"/>
        <v>10</v>
      </c>
      <c r="B7" s="125">
        <f aca="true" t="shared" si="8" ref="B7:B15">B6-20</f>
        <v>160</v>
      </c>
      <c r="C7" s="125">
        <f t="shared" si="4"/>
        <v>1600</v>
      </c>
      <c r="D7" s="125">
        <f t="shared" si="6"/>
        <v>160</v>
      </c>
      <c r="E7" s="125">
        <f t="shared" si="7"/>
        <v>120</v>
      </c>
      <c r="F7" s="50"/>
      <c r="G7" s="49"/>
      <c r="H7" s="49"/>
      <c r="I7" s="49"/>
      <c r="J7" s="49"/>
      <c r="K7" s="49"/>
      <c r="L7" s="49"/>
      <c r="M7" s="49"/>
      <c r="N7" s="49"/>
      <c r="O7" s="49"/>
      <c r="P7" s="49"/>
      <c r="Q7" s="49"/>
      <c r="R7" s="49"/>
      <c r="S7" s="49"/>
      <c r="T7" s="49"/>
      <c r="U7" s="49"/>
      <c r="V7" s="95"/>
      <c r="W7" s="95"/>
      <c r="X7" s="95"/>
      <c r="Y7" s="95"/>
      <c r="Z7" s="29"/>
      <c r="AA7" s="29"/>
      <c r="AB7" s="33">
        <f t="shared" si="1"/>
        <v>3</v>
      </c>
      <c r="AC7" s="34">
        <f t="shared" si="2"/>
        <v>188</v>
      </c>
      <c r="AD7" s="34">
        <f t="shared" si="3"/>
        <v>176</v>
      </c>
      <c r="AE7" s="34">
        <f t="shared" si="0"/>
        <v>0</v>
      </c>
      <c r="AF7" s="35" t="e">
        <f>IF(AB7&lt;=ROUND(D$14,0),#REF!,-100000)</f>
        <v>#REF!</v>
      </c>
      <c r="AG7" s="29"/>
      <c r="AH7" s="29" t="s">
        <v>3</v>
      </c>
      <c r="AI7" s="29"/>
      <c r="AJ7" s="29"/>
      <c r="AK7" s="29">
        <v>60</v>
      </c>
      <c r="AL7" s="10" t="s">
        <v>29</v>
      </c>
      <c r="AM7" s="10"/>
      <c r="AN7" s="29"/>
      <c r="AO7" s="28"/>
      <c r="AP7" s="28"/>
      <c r="AQ7" s="28"/>
      <c r="AR7" s="28"/>
      <c r="AS7" s="28"/>
    </row>
    <row r="8" spans="1:45" ht="15">
      <c r="A8" s="125">
        <f t="shared" si="5"/>
        <v>15</v>
      </c>
      <c r="B8" s="125">
        <f t="shared" si="8"/>
        <v>140</v>
      </c>
      <c r="C8" s="125">
        <f t="shared" si="4"/>
        <v>2100</v>
      </c>
      <c r="D8" s="125">
        <f t="shared" si="6"/>
        <v>140</v>
      </c>
      <c r="E8" s="125">
        <f t="shared" si="7"/>
        <v>80</v>
      </c>
      <c r="F8" s="50"/>
      <c r="G8" s="49"/>
      <c r="H8" s="49"/>
      <c r="I8" s="49"/>
      <c r="J8" s="49"/>
      <c r="K8" s="49"/>
      <c r="L8" s="49"/>
      <c r="M8" s="49"/>
      <c r="N8" s="49"/>
      <c r="O8" s="49"/>
      <c r="P8" s="49"/>
      <c r="Q8" s="49"/>
      <c r="R8" s="49"/>
      <c r="S8" s="49"/>
      <c r="T8" s="49"/>
      <c r="U8" s="49"/>
      <c r="V8" s="95" t="s">
        <v>129</v>
      </c>
      <c r="W8" s="95"/>
      <c r="X8" s="95"/>
      <c r="Y8" s="95"/>
      <c r="Z8" s="29"/>
      <c r="AA8" s="29"/>
      <c r="AB8" s="33">
        <f t="shared" si="1"/>
        <v>3.6</v>
      </c>
      <c r="AC8" s="34">
        <f t="shared" si="2"/>
        <v>185.6</v>
      </c>
      <c r="AD8" s="34">
        <f t="shared" si="3"/>
        <v>171.2</v>
      </c>
      <c r="AE8" s="34">
        <f t="shared" si="0"/>
        <v>0</v>
      </c>
      <c r="AF8" s="35" t="e">
        <f>IF(AB8&lt;=ROUND(D$14,0),#REF!,-100000)</f>
        <v>#REF!</v>
      </c>
      <c r="AG8" s="29"/>
      <c r="AH8" s="29"/>
      <c r="AI8" s="29"/>
      <c r="AJ8" s="29"/>
      <c r="AK8" s="29"/>
      <c r="AL8" s="29"/>
      <c r="AM8" s="29"/>
      <c r="AN8" s="29"/>
      <c r="AO8" s="28"/>
      <c r="AP8" s="28"/>
      <c r="AQ8" s="28"/>
      <c r="AR8" s="28"/>
      <c r="AS8" s="28"/>
    </row>
    <row r="9" spans="1:45" ht="15">
      <c r="A9" s="125">
        <f t="shared" si="5"/>
        <v>20</v>
      </c>
      <c r="B9" s="125">
        <f t="shared" si="8"/>
        <v>120</v>
      </c>
      <c r="C9" s="125">
        <f t="shared" si="4"/>
        <v>2400</v>
      </c>
      <c r="D9" s="125">
        <f t="shared" si="6"/>
        <v>120</v>
      </c>
      <c r="E9" s="125">
        <f t="shared" si="7"/>
        <v>40</v>
      </c>
      <c r="F9" s="50"/>
      <c r="G9" s="49"/>
      <c r="H9" s="49"/>
      <c r="I9" s="49"/>
      <c r="J9" s="49"/>
      <c r="K9" s="49"/>
      <c r="L9" s="49"/>
      <c r="M9" s="49"/>
      <c r="N9" s="49"/>
      <c r="O9" s="49"/>
      <c r="P9" s="49"/>
      <c r="Q9" s="49"/>
      <c r="R9" s="49"/>
      <c r="S9" s="49"/>
      <c r="T9" s="49"/>
      <c r="U9" s="49"/>
      <c r="V9" s="95">
        <f>(-X$15+SQRT(X$15^2-4*X$14*X$16))/(2*X$14)</f>
        <v>57.34721938659759</v>
      </c>
      <c r="W9" s="95"/>
      <c r="X9" s="95"/>
      <c r="Y9" s="95"/>
      <c r="Z9" s="29"/>
      <c r="AA9" s="29"/>
      <c r="AB9" s="33">
        <f t="shared" si="1"/>
        <v>4.2</v>
      </c>
      <c r="AC9" s="34">
        <f t="shared" si="2"/>
        <v>183.2</v>
      </c>
      <c r="AD9" s="34">
        <f t="shared" si="3"/>
        <v>166.4</v>
      </c>
      <c r="AE9" s="34">
        <f t="shared" si="0"/>
        <v>0</v>
      </c>
      <c r="AF9" s="35" t="e">
        <f>IF(AB9&lt;=ROUND(D$14,0),#REF!,-100000)</f>
        <v>#REF!</v>
      </c>
      <c r="AG9" s="29"/>
      <c r="AH9" s="29"/>
      <c r="AI9" s="29"/>
      <c r="AJ9" s="29"/>
      <c r="AK9" s="29"/>
      <c r="AL9" s="29"/>
      <c r="AM9" s="29"/>
      <c r="AN9" s="29"/>
      <c r="AO9" s="28"/>
      <c r="AP9" s="28"/>
      <c r="AQ9" s="28"/>
      <c r="AR9" s="28"/>
      <c r="AS9" s="28"/>
    </row>
    <row r="10" spans="1:45" ht="15">
      <c r="A10" s="125">
        <f t="shared" si="5"/>
        <v>25</v>
      </c>
      <c r="B10" s="125">
        <f t="shared" si="8"/>
        <v>100</v>
      </c>
      <c r="C10" s="125">
        <f t="shared" si="4"/>
        <v>2500</v>
      </c>
      <c r="D10" s="125">
        <f t="shared" si="6"/>
        <v>100</v>
      </c>
      <c r="E10" s="125">
        <f t="shared" si="7"/>
        <v>0</v>
      </c>
      <c r="F10" s="50"/>
      <c r="G10" s="49"/>
      <c r="H10" s="49"/>
      <c r="I10" s="49"/>
      <c r="J10" s="49"/>
      <c r="K10" s="49"/>
      <c r="L10" s="49"/>
      <c r="M10" s="49"/>
      <c r="N10" s="49"/>
      <c r="O10" s="49"/>
      <c r="P10" s="49"/>
      <c r="Q10" s="49"/>
      <c r="R10" s="49"/>
      <c r="S10" s="49"/>
      <c r="T10" s="49"/>
      <c r="U10" s="49"/>
      <c r="V10" s="95">
        <f>(-X$15-SQRT(X$15^2-4*X$14*X$16))/(2*X$14)</f>
        <v>-10.680552719930919</v>
      </c>
      <c r="W10" s="95"/>
      <c r="X10" s="95"/>
      <c r="Y10" s="95"/>
      <c r="Z10" s="29"/>
      <c r="AA10" s="29"/>
      <c r="AB10" s="33">
        <f t="shared" si="1"/>
        <v>4.8</v>
      </c>
      <c r="AC10" s="34">
        <f t="shared" si="2"/>
        <v>180.8</v>
      </c>
      <c r="AD10" s="34">
        <f t="shared" si="3"/>
        <v>161.6</v>
      </c>
      <c r="AE10" s="34">
        <f t="shared" si="0"/>
        <v>0</v>
      </c>
      <c r="AF10" s="35" t="e">
        <f>IF(AB10&lt;=ROUND(D$14,0),#REF!,-100000)</f>
        <v>#REF!</v>
      </c>
      <c r="AG10" s="29"/>
      <c r="AH10" s="29"/>
      <c r="AI10" s="29"/>
      <c r="AJ10" s="29"/>
      <c r="AK10" s="29"/>
      <c r="AL10" s="29"/>
      <c r="AM10" s="29"/>
      <c r="AN10" s="29"/>
      <c r="AO10" s="28"/>
      <c r="AP10" s="28"/>
      <c r="AQ10" s="28"/>
      <c r="AR10" s="28"/>
      <c r="AS10" s="28"/>
    </row>
    <row r="11" spans="1:45" ht="15">
      <c r="A11" s="125">
        <f t="shared" si="5"/>
        <v>30</v>
      </c>
      <c r="B11" s="125">
        <f t="shared" si="8"/>
        <v>80</v>
      </c>
      <c r="C11" s="125">
        <f t="shared" si="4"/>
        <v>2400</v>
      </c>
      <c r="D11" s="125">
        <f t="shared" si="6"/>
        <v>80</v>
      </c>
      <c r="E11" s="125">
        <f t="shared" si="7"/>
        <v>-40</v>
      </c>
      <c r="F11" s="50"/>
      <c r="G11" s="49"/>
      <c r="H11" s="49"/>
      <c r="I11" s="49"/>
      <c r="J11" s="49"/>
      <c r="K11" s="49"/>
      <c r="L11" s="49"/>
      <c r="M11" s="49"/>
      <c r="N11" s="49"/>
      <c r="O11" s="49"/>
      <c r="P11" s="49"/>
      <c r="Q11" s="49"/>
      <c r="R11" s="49"/>
      <c r="S11" s="49"/>
      <c r="T11" s="49"/>
      <c r="U11" s="49"/>
      <c r="V11" s="106" t="s">
        <v>13</v>
      </c>
      <c r="W11" s="106"/>
      <c r="X11" s="106"/>
      <c r="Y11" s="106"/>
      <c r="Z11" s="29"/>
      <c r="AA11" s="29"/>
      <c r="AB11" s="33">
        <f t="shared" si="1"/>
        <v>5.3999999999999995</v>
      </c>
      <c r="AC11" s="34">
        <f t="shared" si="2"/>
        <v>178.4</v>
      </c>
      <c r="AD11" s="34">
        <f t="shared" si="3"/>
        <v>156.8</v>
      </c>
      <c r="AE11" s="34">
        <f t="shared" si="0"/>
        <v>0</v>
      </c>
      <c r="AF11" s="35" t="e">
        <f>IF(AB11&lt;=ROUND(D$14,0),#REF!,-100000)</f>
        <v>#REF!</v>
      </c>
      <c r="AG11" s="29"/>
      <c r="AH11" s="29"/>
      <c r="AI11" s="29"/>
      <c r="AJ11" s="29"/>
      <c r="AK11" s="29"/>
      <c r="AL11" s="29"/>
      <c r="AM11" s="29"/>
      <c r="AN11" s="29"/>
      <c r="AO11" s="28"/>
      <c r="AP11" s="28"/>
      <c r="AQ11" s="28"/>
      <c r="AR11" s="28"/>
      <c r="AS11" s="28"/>
    </row>
    <row r="12" spans="1:45" ht="15">
      <c r="A12" s="125">
        <f t="shared" si="5"/>
        <v>35</v>
      </c>
      <c r="B12" s="125">
        <f t="shared" si="8"/>
        <v>60</v>
      </c>
      <c r="C12" s="125">
        <f t="shared" si="4"/>
        <v>2100</v>
      </c>
      <c r="D12" s="125">
        <f t="shared" si="6"/>
        <v>60</v>
      </c>
      <c r="E12" s="125">
        <f t="shared" si="7"/>
        <v>-80</v>
      </c>
      <c r="F12" s="50"/>
      <c r="G12" s="49"/>
      <c r="H12" s="49"/>
      <c r="I12" s="49"/>
      <c r="J12" s="49"/>
      <c r="K12" s="49"/>
      <c r="L12" s="49"/>
      <c r="M12" s="49"/>
      <c r="N12" s="49"/>
      <c r="O12" s="49"/>
      <c r="P12" s="49"/>
      <c r="Q12" s="49"/>
      <c r="R12" s="49"/>
      <c r="S12" s="49"/>
      <c r="T12" s="49"/>
      <c r="U12" s="49"/>
      <c r="V12" s="95" t="s">
        <v>14</v>
      </c>
      <c r="W12" s="95"/>
      <c r="X12" s="95"/>
      <c r="Y12" s="95"/>
      <c r="Z12" s="29"/>
      <c r="AA12" s="29"/>
      <c r="AB12" s="33">
        <f t="shared" si="1"/>
        <v>5.999999999999999</v>
      </c>
      <c r="AC12" s="34">
        <f t="shared" si="2"/>
        <v>176</v>
      </c>
      <c r="AD12" s="34">
        <f t="shared" si="3"/>
        <v>152</v>
      </c>
      <c r="AE12" s="34">
        <f t="shared" si="0"/>
        <v>0</v>
      </c>
      <c r="AF12" s="35" t="e">
        <f>IF(AB12&lt;=ROUND(D$14,0),#REF!,-100000)</f>
        <v>#REF!</v>
      </c>
      <c r="AG12" s="29"/>
      <c r="AH12" s="29"/>
      <c r="AI12" s="29"/>
      <c r="AJ12" s="29"/>
      <c r="AK12" s="29"/>
      <c r="AL12" s="29"/>
      <c r="AM12" s="29"/>
      <c r="AN12" s="29"/>
      <c r="AO12" s="28"/>
      <c r="AP12" s="28"/>
      <c r="AQ12" s="28"/>
      <c r="AR12" s="28"/>
      <c r="AS12" s="28"/>
    </row>
    <row r="13" spans="1:45" ht="15">
      <c r="A13" s="125">
        <f t="shared" si="5"/>
        <v>40</v>
      </c>
      <c r="B13" s="125">
        <f t="shared" si="8"/>
        <v>40</v>
      </c>
      <c r="C13" s="125">
        <f t="shared" si="4"/>
        <v>1600</v>
      </c>
      <c r="D13" s="125">
        <f t="shared" si="6"/>
        <v>40</v>
      </c>
      <c r="E13" s="125">
        <f t="shared" si="7"/>
        <v>-120</v>
      </c>
      <c r="F13" s="50"/>
      <c r="G13" s="49"/>
      <c r="H13" s="49"/>
      <c r="I13" s="49"/>
      <c r="J13" s="49"/>
      <c r="K13" s="49"/>
      <c r="L13" s="49"/>
      <c r="M13" s="49"/>
      <c r="N13" s="49"/>
      <c r="O13" s="49"/>
      <c r="P13" s="49"/>
      <c r="Q13" s="49"/>
      <c r="R13" s="49"/>
      <c r="S13" s="49"/>
      <c r="T13" s="49"/>
      <c r="U13" s="49"/>
      <c r="V13" s="106" t="s">
        <v>15</v>
      </c>
      <c r="W13" s="106"/>
      <c r="X13" s="106"/>
      <c r="Y13" s="106"/>
      <c r="Z13" s="29"/>
      <c r="AA13" s="29"/>
      <c r="AB13" s="33">
        <f t="shared" si="1"/>
        <v>6.599999999999999</v>
      </c>
      <c r="AC13" s="34">
        <f t="shared" si="2"/>
        <v>173.6</v>
      </c>
      <c r="AD13" s="34">
        <f t="shared" si="3"/>
        <v>147.20000000000002</v>
      </c>
      <c r="AE13" s="34">
        <f t="shared" si="0"/>
        <v>0</v>
      </c>
      <c r="AF13" s="35" t="e">
        <f>IF(AB13&lt;=ROUND(D$14,0),#REF!,-100000)</f>
        <v>#REF!</v>
      </c>
      <c r="AG13" s="29"/>
      <c r="AH13" s="29"/>
      <c r="AI13" s="29"/>
      <c r="AJ13" s="29"/>
      <c r="AK13" s="29"/>
      <c r="AL13" s="29"/>
      <c r="AM13" s="29"/>
      <c r="AN13" s="29"/>
      <c r="AO13" s="28"/>
      <c r="AP13" s="28"/>
      <c r="AQ13" s="28"/>
      <c r="AR13" s="28"/>
      <c r="AS13" s="28"/>
    </row>
    <row r="14" spans="1:45" ht="15">
      <c r="A14" s="125">
        <f t="shared" si="5"/>
        <v>45</v>
      </c>
      <c r="B14" s="125">
        <f t="shared" si="8"/>
        <v>20</v>
      </c>
      <c r="C14" s="125">
        <f t="shared" si="4"/>
        <v>900</v>
      </c>
      <c r="D14" s="125">
        <f t="shared" si="6"/>
        <v>20</v>
      </c>
      <c r="E14" s="125">
        <f t="shared" si="7"/>
        <v>-160</v>
      </c>
      <c r="F14" s="50"/>
      <c r="G14" s="49"/>
      <c r="H14" s="49"/>
      <c r="I14" s="49"/>
      <c r="J14" s="49"/>
      <c r="K14" s="49"/>
      <c r="L14" s="49"/>
      <c r="M14" s="49"/>
      <c r="N14" s="49"/>
      <c r="O14" s="49"/>
      <c r="P14" s="49"/>
      <c r="Q14" s="49"/>
      <c r="R14" s="49"/>
      <c r="S14" s="49"/>
      <c r="T14" s="49"/>
      <c r="U14" s="49"/>
      <c r="V14" s="95" t="s">
        <v>17</v>
      </c>
      <c r="W14" s="95"/>
      <c r="X14" s="30">
        <f>6*AK6/AK5^2</f>
        <v>0.04897959183673469</v>
      </c>
      <c r="Y14" s="95"/>
      <c r="Z14" s="29"/>
      <c r="AA14" s="29"/>
      <c r="AB14" s="33">
        <f t="shared" si="1"/>
        <v>7.199999999999998</v>
      </c>
      <c r="AC14" s="34">
        <f t="shared" si="2"/>
        <v>171.20000000000002</v>
      </c>
      <c r="AD14" s="34">
        <f t="shared" si="3"/>
        <v>142.4</v>
      </c>
      <c r="AE14" s="34">
        <f t="shared" si="0"/>
        <v>0</v>
      </c>
      <c r="AF14" s="35" t="e">
        <f>IF(AB14&lt;=ROUND(D$14,0),#REF!,-100000)</f>
        <v>#REF!</v>
      </c>
      <c r="AG14" s="29"/>
      <c r="AH14" s="29"/>
      <c r="AI14" s="29"/>
      <c r="AJ14" s="29"/>
      <c r="AK14" s="29"/>
      <c r="AL14" s="29"/>
      <c r="AM14" s="29"/>
      <c r="AN14" s="29"/>
      <c r="AO14" s="28"/>
      <c r="AP14" s="28"/>
      <c r="AQ14" s="28"/>
      <c r="AR14" s="28"/>
      <c r="AS14" s="28"/>
    </row>
    <row r="15" spans="1:45" ht="15">
      <c r="A15" s="125">
        <f t="shared" si="5"/>
        <v>50</v>
      </c>
      <c r="B15" s="125">
        <f t="shared" si="8"/>
        <v>0</v>
      </c>
      <c r="C15" s="125">
        <f t="shared" si="4"/>
        <v>0</v>
      </c>
      <c r="D15" s="125">
        <f t="shared" si="6"/>
        <v>0</v>
      </c>
      <c r="E15" s="125">
        <f t="shared" si="7"/>
        <v>-200</v>
      </c>
      <c r="F15" s="50"/>
      <c r="G15" s="49"/>
      <c r="H15" s="49"/>
      <c r="I15" s="49"/>
      <c r="J15" s="49"/>
      <c r="K15" s="49"/>
      <c r="L15" s="49"/>
      <c r="M15" s="49"/>
      <c r="N15" s="49"/>
      <c r="O15" s="49"/>
      <c r="P15" s="49"/>
      <c r="Q15" s="49"/>
      <c r="R15" s="49"/>
      <c r="S15" s="49"/>
      <c r="T15" s="49"/>
      <c r="U15" s="49"/>
      <c r="V15" s="95" t="s">
        <v>18</v>
      </c>
      <c r="W15" s="95"/>
      <c r="X15" s="30">
        <f>-8*AK6/AK5</f>
        <v>-2.2857142857142856</v>
      </c>
      <c r="Y15" s="95"/>
      <c r="Z15" s="29"/>
      <c r="AA15" s="29"/>
      <c r="AB15" s="33">
        <f t="shared" si="1"/>
        <v>7.799999999999998</v>
      </c>
      <c r="AC15" s="34">
        <f t="shared" si="2"/>
        <v>168.8</v>
      </c>
      <c r="AD15" s="34">
        <f t="shared" si="3"/>
        <v>137.60000000000002</v>
      </c>
      <c r="AE15" s="34">
        <f t="shared" si="0"/>
        <v>0</v>
      </c>
      <c r="AF15" s="35" t="e">
        <f>IF(AB15&lt;=ROUND(D$14,0),#REF!,-100000)</f>
        <v>#REF!</v>
      </c>
      <c r="AG15" s="29"/>
      <c r="AH15" s="29"/>
      <c r="AI15" s="29"/>
      <c r="AJ15" s="29"/>
      <c r="AK15" s="29"/>
      <c r="AL15" s="29"/>
      <c r="AM15" s="29"/>
      <c r="AN15" s="29"/>
      <c r="AO15" s="28"/>
      <c r="AP15" s="28"/>
      <c r="AQ15" s="28"/>
      <c r="AR15" s="28"/>
      <c r="AS15" s="28"/>
    </row>
    <row r="16" spans="1:45" ht="15">
      <c r="A16" s="50"/>
      <c r="B16" s="50"/>
      <c r="C16" s="50"/>
      <c r="D16" s="50"/>
      <c r="E16" s="50"/>
      <c r="F16" s="50"/>
      <c r="G16" s="49"/>
      <c r="H16" s="49"/>
      <c r="I16" s="49"/>
      <c r="J16" s="49"/>
      <c r="K16" s="49"/>
      <c r="L16" s="49"/>
      <c r="M16" s="49"/>
      <c r="N16" s="49"/>
      <c r="O16" s="49"/>
      <c r="P16" s="49"/>
      <c r="Q16" s="49"/>
      <c r="R16" s="49"/>
      <c r="S16" s="49"/>
      <c r="T16" s="49"/>
      <c r="U16" s="49"/>
      <c r="V16" s="95" t="s">
        <v>16</v>
      </c>
      <c r="W16" s="95"/>
      <c r="X16" s="30">
        <f>3*AK6-AK7</f>
        <v>-30</v>
      </c>
      <c r="Y16" s="95"/>
      <c r="Z16" s="29"/>
      <c r="AA16" s="29"/>
      <c r="AB16" s="33">
        <f t="shared" si="1"/>
        <v>8.399999999999999</v>
      </c>
      <c r="AC16" s="34">
        <f t="shared" si="2"/>
        <v>166.4</v>
      </c>
      <c r="AD16" s="34">
        <f t="shared" si="3"/>
        <v>132.8</v>
      </c>
      <c r="AE16" s="34">
        <f t="shared" si="0"/>
        <v>0</v>
      </c>
      <c r="AF16" s="35" t="e">
        <f>IF(AB16&lt;=ROUND(D$14,0),#REF!,-100000)</f>
        <v>#REF!</v>
      </c>
      <c r="AG16" s="29"/>
      <c r="AH16" s="29"/>
      <c r="AI16" s="29"/>
      <c r="AJ16" s="29"/>
      <c r="AK16" s="29"/>
      <c r="AL16" s="29"/>
      <c r="AM16" s="29"/>
      <c r="AN16" s="29"/>
      <c r="AO16" s="28"/>
      <c r="AP16" s="28"/>
      <c r="AQ16" s="28"/>
      <c r="AR16" s="28"/>
      <c r="AS16" s="28"/>
    </row>
    <row r="17" spans="1:45" ht="15">
      <c r="A17" s="50"/>
      <c r="B17" s="50"/>
      <c r="C17" s="50"/>
      <c r="D17" s="50"/>
      <c r="E17" s="50"/>
      <c r="F17" s="50"/>
      <c r="G17" s="49"/>
      <c r="H17" s="49"/>
      <c r="I17" s="49"/>
      <c r="J17" s="49"/>
      <c r="K17" s="49"/>
      <c r="L17" s="49"/>
      <c r="M17" s="49"/>
      <c r="N17" s="49"/>
      <c r="O17" s="49"/>
      <c r="P17" s="49"/>
      <c r="Q17" s="49"/>
      <c r="R17" s="49"/>
      <c r="S17" s="49"/>
      <c r="T17" s="49"/>
      <c r="U17" s="49"/>
      <c r="V17" s="29"/>
      <c r="W17" s="29"/>
      <c r="X17" s="29"/>
      <c r="Y17" s="29"/>
      <c r="Z17" s="29"/>
      <c r="AA17" s="29"/>
      <c r="AB17" s="33">
        <f t="shared" si="1"/>
        <v>8.999999999999998</v>
      </c>
      <c r="AC17" s="34">
        <f t="shared" si="2"/>
        <v>164</v>
      </c>
      <c r="AD17" s="34">
        <f t="shared" si="3"/>
        <v>128</v>
      </c>
      <c r="AE17" s="34">
        <f t="shared" si="0"/>
        <v>0</v>
      </c>
      <c r="AF17" s="35" t="e">
        <f>IF(AB17&lt;=ROUND(D$14,0),#REF!,-100000)</f>
        <v>#REF!</v>
      </c>
      <c r="AG17" s="29"/>
      <c r="AH17" s="29"/>
      <c r="AI17" s="29"/>
      <c r="AJ17" s="29"/>
      <c r="AK17" s="29"/>
      <c r="AL17" s="29"/>
      <c r="AM17" s="29"/>
      <c r="AN17" s="29"/>
      <c r="AO17" s="28"/>
      <c r="AP17" s="28"/>
      <c r="AQ17" s="28"/>
      <c r="AR17" s="28"/>
      <c r="AS17" s="28"/>
    </row>
    <row r="18" spans="1:45" ht="15">
      <c r="A18" s="50"/>
      <c r="B18" s="50"/>
      <c r="C18" s="50"/>
      <c r="D18" s="50"/>
      <c r="E18" s="50"/>
      <c r="F18" s="50"/>
      <c r="G18" s="49"/>
      <c r="H18" s="49"/>
      <c r="I18" s="49"/>
      <c r="J18" s="49"/>
      <c r="K18" s="49"/>
      <c r="L18" s="49"/>
      <c r="M18" s="49"/>
      <c r="N18" s="49"/>
      <c r="O18" s="49"/>
      <c r="P18" s="49"/>
      <c r="Q18" s="49"/>
      <c r="R18" s="49"/>
      <c r="S18" s="49"/>
      <c r="T18" s="49"/>
      <c r="U18" s="49"/>
      <c r="V18" s="29"/>
      <c r="W18" s="29"/>
      <c r="X18" s="29"/>
      <c r="Y18" s="29"/>
      <c r="Z18" s="29"/>
      <c r="AA18" s="29"/>
      <c r="AB18" s="33">
        <f t="shared" si="1"/>
        <v>9.599999999999998</v>
      </c>
      <c r="AC18" s="34">
        <f t="shared" si="2"/>
        <v>161.60000000000002</v>
      </c>
      <c r="AD18" s="34">
        <f t="shared" si="3"/>
        <v>123.20000000000002</v>
      </c>
      <c r="AE18" s="34">
        <f t="shared" si="0"/>
        <v>0</v>
      </c>
      <c r="AF18" s="35" t="e">
        <f>IF(AB18&lt;=ROUND(D$14,0),#REF!,-100000)</f>
        <v>#REF!</v>
      </c>
      <c r="AG18" s="29"/>
      <c r="AH18" s="29"/>
      <c r="AI18" s="29"/>
      <c r="AJ18" s="29"/>
      <c r="AK18" s="29"/>
      <c r="AL18" s="29"/>
      <c r="AM18" s="29"/>
      <c r="AN18" s="29"/>
      <c r="AO18" s="28"/>
      <c r="AP18" s="28"/>
      <c r="AQ18" s="28"/>
      <c r="AR18" s="28"/>
      <c r="AS18" s="28"/>
    </row>
    <row r="19" spans="1:45" ht="15">
      <c r="A19" s="50"/>
      <c r="B19" s="50"/>
      <c r="C19" s="50"/>
      <c r="D19" s="50"/>
      <c r="E19" s="50"/>
      <c r="F19" s="50"/>
      <c r="G19" s="49"/>
      <c r="H19" s="49"/>
      <c r="I19" s="49"/>
      <c r="J19" s="49"/>
      <c r="K19" s="49"/>
      <c r="L19" s="49"/>
      <c r="M19" s="49"/>
      <c r="N19" s="49"/>
      <c r="O19" s="49"/>
      <c r="P19" s="49"/>
      <c r="Q19" s="49"/>
      <c r="R19" s="49"/>
      <c r="S19" s="49"/>
      <c r="T19" s="49"/>
      <c r="U19" s="49"/>
      <c r="V19" s="29"/>
      <c r="W19" s="29"/>
      <c r="X19" s="29"/>
      <c r="Y19" s="29"/>
      <c r="Z19" s="29"/>
      <c r="AA19" s="29"/>
      <c r="AB19" s="33">
        <f t="shared" si="1"/>
        <v>10.199999999999998</v>
      </c>
      <c r="AC19" s="34">
        <f t="shared" si="2"/>
        <v>159.20000000000002</v>
      </c>
      <c r="AD19" s="34">
        <f t="shared" si="3"/>
        <v>118.40000000000002</v>
      </c>
      <c r="AE19" s="34">
        <f t="shared" si="0"/>
        <v>0</v>
      </c>
      <c r="AF19" s="35" t="e">
        <f>IF(AB19&lt;=ROUND(D$14,0),#REF!,-100000)</f>
        <v>#REF!</v>
      </c>
      <c r="AG19" s="29"/>
      <c r="AH19" s="29"/>
      <c r="AI19" s="29"/>
      <c r="AJ19" s="29"/>
      <c r="AK19" s="29"/>
      <c r="AL19" s="29"/>
      <c r="AM19" s="29"/>
      <c r="AN19" s="29"/>
      <c r="AO19" s="28"/>
      <c r="AP19" s="28"/>
      <c r="AQ19" s="28"/>
      <c r="AR19" s="28"/>
      <c r="AS19" s="28"/>
    </row>
    <row r="20" spans="1:45" ht="15">
      <c r="A20" s="50"/>
      <c r="B20" s="50"/>
      <c r="C20" s="50"/>
      <c r="D20" s="50"/>
      <c r="E20" s="50"/>
      <c r="F20" s="50"/>
      <c r="G20" s="49"/>
      <c r="H20" s="49"/>
      <c r="I20" s="49"/>
      <c r="J20" s="49"/>
      <c r="K20" s="49"/>
      <c r="L20" s="49"/>
      <c r="M20" s="49"/>
      <c r="N20" s="49"/>
      <c r="O20" s="49"/>
      <c r="P20" s="49"/>
      <c r="Q20" s="49"/>
      <c r="R20" s="49"/>
      <c r="S20" s="49"/>
      <c r="T20" s="49"/>
      <c r="U20" s="49"/>
      <c r="V20" s="29"/>
      <c r="W20" s="29"/>
      <c r="X20" s="29"/>
      <c r="Y20" s="29"/>
      <c r="Z20" s="29"/>
      <c r="AA20" s="29"/>
      <c r="AB20" s="33">
        <f t="shared" si="1"/>
        <v>10.799999999999997</v>
      </c>
      <c r="AC20" s="34">
        <f t="shared" si="2"/>
        <v>156.8</v>
      </c>
      <c r="AD20" s="34">
        <f t="shared" si="3"/>
        <v>113.60000000000002</v>
      </c>
      <c r="AE20" s="34">
        <f t="shared" si="0"/>
        <v>0</v>
      </c>
      <c r="AF20" s="35" t="e">
        <f>IF(AB20&lt;=ROUND(D$14,0),#REF!,-100000)</f>
        <v>#REF!</v>
      </c>
      <c r="AG20" s="29"/>
      <c r="AH20" s="29"/>
      <c r="AI20" s="29"/>
      <c r="AJ20" s="29"/>
      <c r="AK20" s="29"/>
      <c r="AL20" s="29"/>
      <c r="AM20" s="29"/>
      <c r="AN20" s="29"/>
      <c r="AO20" s="28"/>
      <c r="AP20" s="28"/>
      <c r="AQ20" s="28"/>
      <c r="AR20" s="28"/>
      <c r="AS20" s="28"/>
    </row>
    <row r="21" spans="1:45" ht="15">
      <c r="A21" s="50"/>
      <c r="B21" s="50"/>
      <c r="C21" s="50"/>
      <c r="D21" s="50"/>
      <c r="E21" s="50"/>
      <c r="F21" s="50"/>
      <c r="G21" s="49"/>
      <c r="H21" s="49"/>
      <c r="I21" s="49"/>
      <c r="J21" s="49"/>
      <c r="K21" s="49"/>
      <c r="L21" s="49"/>
      <c r="M21" s="49"/>
      <c r="N21" s="49"/>
      <c r="O21" s="49"/>
      <c r="P21" s="49"/>
      <c r="Q21" s="49"/>
      <c r="R21" s="49"/>
      <c r="S21" s="49"/>
      <c r="T21" s="49"/>
      <c r="U21" s="49"/>
      <c r="V21" s="29"/>
      <c r="W21" s="29"/>
      <c r="X21" s="29"/>
      <c r="Y21" s="29"/>
      <c r="Z21" s="29"/>
      <c r="AA21" s="29"/>
      <c r="AB21" s="33">
        <f t="shared" si="1"/>
        <v>11.399999999999997</v>
      </c>
      <c r="AC21" s="34">
        <f t="shared" si="2"/>
        <v>154.4</v>
      </c>
      <c r="AD21" s="34">
        <f t="shared" si="3"/>
        <v>108.80000000000003</v>
      </c>
      <c r="AE21" s="34">
        <f t="shared" si="0"/>
        <v>0</v>
      </c>
      <c r="AF21" s="35" t="e">
        <f>IF(AB21&lt;=ROUND(D$14,0),#REF!,-100000)</f>
        <v>#REF!</v>
      </c>
      <c r="AG21" s="29"/>
      <c r="AH21" s="29"/>
      <c r="AI21" s="29"/>
      <c r="AJ21" s="29"/>
      <c r="AK21" s="29"/>
      <c r="AL21" s="29"/>
      <c r="AM21" s="29"/>
      <c r="AN21" s="29"/>
      <c r="AO21" s="28"/>
      <c r="AP21" s="28"/>
      <c r="AQ21" s="28"/>
      <c r="AR21" s="28"/>
      <c r="AS21" s="28"/>
    </row>
    <row r="22" spans="1:45" ht="15">
      <c r="A22" s="50"/>
      <c r="B22" s="50"/>
      <c r="C22" s="50"/>
      <c r="D22" s="50"/>
      <c r="E22" s="50"/>
      <c r="F22" s="50"/>
      <c r="G22" s="49"/>
      <c r="H22" s="49"/>
      <c r="I22" s="49"/>
      <c r="J22" s="49"/>
      <c r="K22" s="49"/>
      <c r="L22" s="49"/>
      <c r="M22" s="49"/>
      <c r="N22" s="49"/>
      <c r="O22" s="49"/>
      <c r="P22" s="49"/>
      <c r="Q22" s="49"/>
      <c r="R22" s="49"/>
      <c r="S22" s="49"/>
      <c r="T22" s="49"/>
      <c r="U22" s="49"/>
      <c r="V22" s="29"/>
      <c r="W22" s="29"/>
      <c r="X22" s="29"/>
      <c r="Y22" s="29"/>
      <c r="Z22" s="29"/>
      <c r="AA22" s="29"/>
      <c r="AB22" s="33">
        <f t="shared" si="1"/>
        <v>11.999999999999996</v>
      </c>
      <c r="AC22" s="34">
        <f t="shared" si="2"/>
        <v>152</v>
      </c>
      <c r="AD22" s="34">
        <f t="shared" si="3"/>
        <v>104.00000000000003</v>
      </c>
      <c r="AE22" s="34">
        <f t="shared" si="0"/>
        <v>0</v>
      </c>
      <c r="AF22" s="35" t="e">
        <f>IF(AB22&lt;=ROUND(D$14,0),#REF!,-100000)</f>
        <v>#REF!</v>
      </c>
      <c r="AG22" s="29"/>
      <c r="AH22" s="29"/>
      <c r="AI22" s="29"/>
      <c r="AJ22" s="29"/>
      <c r="AK22" s="29"/>
      <c r="AL22" s="29"/>
      <c r="AM22" s="29"/>
      <c r="AN22" s="29"/>
      <c r="AO22" s="28"/>
      <c r="AP22" s="28"/>
      <c r="AQ22" s="28"/>
      <c r="AR22" s="28"/>
      <c r="AS22" s="28"/>
    </row>
    <row r="23" spans="1:45" ht="15">
      <c r="A23" s="50"/>
      <c r="B23" s="50"/>
      <c r="C23" s="50"/>
      <c r="D23" s="50"/>
      <c r="E23" s="50"/>
      <c r="F23" s="50"/>
      <c r="G23" s="49"/>
      <c r="H23" s="49"/>
      <c r="I23" s="49"/>
      <c r="J23" s="49"/>
      <c r="K23" s="49"/>
      <c r="L23" s="49"/>
      <c r="M23" s="49"/>
      <c r="N23" s="49"/>
      <c r="O23" s="49"/>
      <c r="P23" s="49"/>
      <c r="Q23" s="49"/>
      <c r="R23" s="49"/>
      <c r="S23" s="49"/>
      <c r="T23" s="49"/>
      <c r="U23" s="49"/>
      <c r="V23" s="29"/>
      <c r="W23" s="29"/>
      <c r="X23" s="29"/>
      <c r="Y23" s="29"/>
      <c r="Z23" s="29"/>
      <c r="AA23" s="29"/>
      <c r="AB23" s="33">
        <f t="shared" si="1"/>
        <v>12.599999999999996</v>
      </c>
      <c r="AC23" s="34">
        <f t="shared" si="2"/>
        <v>149.60000000000002</v>
      </c>
      <c r="AD23" s="34">
        <f t="shared" si="3"/>
        <v>99.20000000000003</v>
      </c>
      <c r="AE23" s="34">
        <f t="shared" si="0"/>
        <v>0</v>
      </c>
      <c r="AF23" s="35" t="e">
        <f>IF(AB23&lt;=ROUND(D$14,0),#REF!,-100000)</f>
        <v>#REF!</v>
      </c>
      <c r="AG23" s="29"/>
      <c r="AH23" s="29"/>
      <c r="AI23" s="29"/>
      <c r="AJ23" s="29"/>
      <c r="AK23" s="29"/>
      <c r="AL23" s="29"/>
      <c r="AM23" s="29"/>
      <c r="AN23" s="29"/>
      <c r="AO23" s="28"/>
      <c r="AP23" s="28"/>
      <c r="AQ23" s="28"/>
      <c r="AR23" s="28"/>
      <c r="AS23" s="28"/>
    </row>
    <row r="24" spans="1:45" ht="15">
      <c r="A24" s="50"/>
      <c r="B24" s="50"/>
      <c r="C24" s="50"/>
      <c r="D24" s="50"/>
      <c r="E24" s="50"/>
      <c r="F24" s="50"/>
      <c r="G24" s="49"/>
      <c r="H24" s="49"/>
      <c r="I24" s="49"/>
      <c r="J24" s="49"/>
      <c r="K24" s="49"/>
      <c r="L24" s="49"/>
      <c r="M24" s="49"/>
      <c r="N24" s="49"/>
      <c r="O24" s="49"/>
      <c r="P24" s="49"/>
      <c r="Q24" s="49"/>
      <c r="R24" s="49"/>
      <c r="S24" s="49"/>
      <c r="T24" s="49"/>
      <c r="U24" s="49"/>
      <c r="V24" s="29"/>
      <c r="W24" s="29"/>
      <c r="X24" s="29"/>
      <c r="Y24" s="29"/>
      <c r="Z24" s="29"/>
      <c r="AA24" s="29"/>
      <c r="AB24" s="33">
        <f t="shared" si="1"/>
        <v>13.199999999999996</v>
      </c>
      <c r="AC24" s="34">
        <f t="shared" si="2"/>
        <v>147.20000000000002</v>
      </c>
      <c r="AD24" s="34">
        <f t="shared" si="3"/>
        <v>94.40000000000003</v>
      </c>
      <c r="AE24" s="34">
        <f t="shared" si="0"/>
        <v>0</v>
      </c>
      <c r="AF24" s="35" t="e">
        <f>IF(AB24&lt;=ROUND(D$14,0),#REF!,-100000)</f>
        <v>#REF!</v>
      </c>
      <c r="AG24" s="29"/>
      <c r="AH24" s="29"/>
      <c r="AI24" s="29"/>
      <c r="AJ24" s="29"/>
      <c r="AK24" s="29"/>
      <c r="AL24" s="29"/>
      <c r="AM24" s="29"/>
      <c r="AN24" s="29"/>
      <c r="AO24" s="28"/>
      <c r="AP24" s="28"/>
      <c r="AQ24" s="28"/>
      <c r="AR24" s="28"/>
      <c r="AS24" s="28"/>
    </row>
    <row r="25" spans="1:45" ht="15">
      <c r="A25" s="50"/>
      <c r="B25" s="50"/>
      <c r="C25" s="50"/>
      <c r="D25" s="50"/>
      <c r="E25" s="50"/>
      <c r="F25" s="50"/>
      <c r="G25" s="49"/>
      <c r="H25" s="49"/>
      <c r="I25" s="49"/>
      <c r="J25" s="49"/>
      <c r="K25" s="49"/>
      <c r="L25" s="49"/>
      <c r="M25" s="49"/>
      <c r="N25" s="49"/>
      <c r="O25" s="49"/>
      <c r="P25" s="49"/>
      <c r="Q25" s="49"/>
      <c r="R25" s="49"/>
      <c r="S25" s="49"/>
      <c r="T25" s="49"/>
      <c r="U25" s="49"/>
      <c r="V25" s="29"/>
      <c r="W25" s="29"/>
      <c r="X25" s="29"/>
      <c r="Y25" s="29"/>
      <c r="Z25" s="29"/>
      <c r="AA25" s="29"/>
      <c r="AB25" s="33">
        <f t="shared" si="1"/>
        <v>13.799999999999995</v>
      </c>
      <c r="AC25" s="34">
        <f t="shared" si="2"/>
        <v>144.8</v>
      </c>
      <c r="AD25" s="34">
        <f t="shared" si="3"/>
        <v>89.60000000000004</v>
      </c>
      <c r="AE25" s="34">
        <f t="shared" si="0"/>
        <v>0</v>
      </c>
      <c r="AF25" s="35" t="e">
        <f>IF(AB25&lt;=ROUND(D$14,0),#REF!,-100000)</f>
        <v>#REF!</v>
      </c>
      <c r="AG25" s="29"/>
      <c r="AH25" s="29"/>
      <c r="AI25" s="29"/>
      <c r="AJ25" s="29"/>
      <c r="AK25" s="29"/>
      <c r="AL25" s="29"/>
      <c r="AM25" s="29"/>
      <c r="AN25" s="29"/>
      <c r="AO25" s="28"/>
      <c r="AP25" s="28"/>
      <c r="AQ25" s="28"/>
      <c r="AR25" s="28"/>
      <c r="AS25" s="28"/>
    </row>
    <row r="26" spans="1:45" ht="15">
      <c r="A26" s="50"/>
      <c r="B26" s="50"/>
      <c r="C26" s="50"/>
      <c r="D26" s="50"/>
      <c r="E26" s="50"/>
      <c r="F26" s="50"/>
      <c r="G26" s="49"/>
      <c r="H26" s="49"/>
      <c r="I26" s="49"/>
      <c r="J26" s="49"/>
      <c r="K26" s="49"/>
      <c r="L26" s="49"/>
      <c r="M26" s="49"/>
      <c r="N26" s="49"/>
      <c r="O26" s="49"/>
      <c r="P26" s="49"/>
      <c r="Q26" s="49"/>
      <c r="R26" s="49"/>
      <c r="S26" s="49"/>
      <c r="T26" s="49"/>
      <c r="U26" s="49"/>
      <c r="V26" s="29"/>
      <c r="W26" s="29"/>
      <c r="X26" s="29"/>
      <c r="Y26" s="29"/>
      <c r="Z26" s="29"/>
      <c r="AA26" s="29"/>
      <c r="AB26" s="33">
        <f t="shared" si="1"/>
        <v>14.399999999999995</v>
      </c>
      <c r="AC26" s="34">
        <f t="shared" si="2"/>
        <v>142.40000000000003</v>
      </c>
      <c r="AD26" s="34">
        <f t="shared" si="3"/>
        <v>84.80000000000004</v>
      </c>
      <c r="AE26" s="34">
        <f t="shared" si="0"/>
        <v>0</v>
      </c>
      <c r="AF26" s="35" t="e">
        <f>IF(AB26&lt;=ROUND(D$14,0),#REF!,-100000)</f>
        <v>#REF!</v>
      </c>
      <c r="AG26" s="29"/>
      <c r="AH26" s="29"/>
      <c r="AI26" s="29"/>
      <c r="AJ26" s="29"/>
      <c r="AK26" s="29"/>
      <c r="AL26" s="29"/>
      <c r="AM26" s="29"/>
      <c r="AN26" s="29"/>
      <c r="AO26" s="28"/>
      <c r="AP26" s="28"/>
      <c r="AQ26" s="28"/>
      <c r="AR26" s="28"/>
      <c r="AS26" s="28"/>
    </row>
    <row r="27" spans="1:45" ht="15">
      <c r="A27" s="50"/>
      <c r="B27" s="50"/>
      <c r="C27" s="50"/>
      <c r="D27" s="50"/>
      <c r="E27" s="50"/>
      <c r="F27" s="50"/>
      <c r="G27" s="49"/>
      <c r="H27" s="49"/>
      <c r="I27" s="49"/>
      <c r="J27" s="49"/>
      <c r="K27" s="49"/>
      <c r="L27" s="49"/>
      <c r="M27" s="49"/>
      <c r="N27" s="49"/>
      <c r="O27" s="49"/>
      <c r="P27" s="49"/>
      <c r="Q27" s="49"/>
      <c r="R27" s="49"/>
      <c r="S27" s="49"/>
      <c r="T27" s="49"/>
      <c r="U27" s="49"/>
      <c r="V27" s="29"/>
      <c r="W27" s="29"/>
      <c r="X27" s="29"/>
      <c r="Y27" s="29"/>
      <c r="Z27" s="29"/>
      <c r="AA27" s="29"/>
      <c r="AB27" s="33">
        <f t="shared" si="1"/>
        <v>14.999999999999995</v>
      </c>
      <c r="AC27" s="34">
        <f t="shared" si="2"/>
        <v>140.00000000000003</v>
      </c>
      <c r="AD27" s="34">
        <f t="shared" si="3"/>
        <v>80.00000000000004</v>
      </c>
      <c r="AE27" s="34">
        <f t="shared" si="0"/>
        <v>0</v>
      </c>
      <c r="AF27" s="35" t="e">
        <f>IF(AB27&lt;=ROUND(D$14,0),#REF!,-100000)</f>
        <v>#REF!</v>
      </c>
      <c r="AG27" s="29"/>
      <c r="AH27" s="29"/>
      <c r="AI27" s="29"/>
      <c r="AJ27" s="29"/>
      <c r="AK27" s="29"/>
      <c r="AL27" s="29"/>
      <c r="AM27" s="29"/>
      <c r="AN27" s="29"/>
      <c r="AO27" s="28"/>
      <c r="AP27" s="28"/>
      <c r="AQ27" s="28"/>
      <c r="AR27" s="28"/>
      <c r="AS27" s="28"/>
    </row>
    <row r="28" spans="1:45" ht="15">
      <c r="A28" s="50"/>
      <c r="B28" s="50"/>
      <c r="C28" s="50"/>
      <c r="D28" s="50"/>
      <c r="E28" s="50"/>
      <c r="F28" s="50"/>
      <c r="G28" s="49"/>
      <c r="H28" s="49"/>
      <c r="I28" s="49"/>
      <c r="J28" s="49"/>
      <c r="K28" s="49"/>
      <c r="L28" s="49"/>
      <c r="M28" s="49"/>
      <c r="N28" s="49"/>
      <c r="O28" s="49"/>
      <c r="P28" s="49"/>
      <c r="Q28" s="49"/>
      <c r="R28" s="49"/>
      <c r="S28" s="49"/>
      <c r="T28" s="49"/>
      <c r="U28" s="49"/>
      <c r="V28" s="29"/>
      <c r="W28" s="29"/>
      <c r="X28" s="29"/>
      <c r="Y28" s="29"/>
      <c r="Z28" s="29"/>
      <c r="AA28" s="29"/>
      <c r="AB28" s="33">
        <f t="shared" si="1"/>
        <v>15.599999999999994</v>
      </c>
      <c r="AC28" s="34">
        <f t="shared" si="2"/>
        <v>137.60000000000002</v>
      </c>
      <c r="AD28" s="34">
        <f t="shared" si="3"/>
        <v>75.20000000000005</v>
      </c>
      <c r="AE28" s="34">
        <f t="shared" si="0"/>
        <v>0</v>
      </c>
      <c r="AF28" s="35" t="e">
        <f>IF(AB28&lt;=ROUND(D$14,0),#REF!,-100000)</f>
        <v>#REF!</v>
      </c>
      <c r="AG28" s="29"/>
      <c r="AH28" s="29"/>
      <c r="AI28" s="29"/>
      <c r="AJ28" s="29"/>
      <c r="AK28" s="29"/>
      <c r="AL28" s="29"/>
      <c r="AM28" s="29"/>
      <c r="AN28" s="29"/>
      <c r="AO28" s="28"/>
      <c r="AP28" s="28"/>
      <c r="AQ28" s="28"/>
      <c r="AR28" s="28"/>
      <c r="AS28" s="28"/>
    </row>
    <row r="29" spans="1:45" ht="15">
      <c r="A29" s="50"/>
      <c r="B29" s="50"/>
      <c r="C29" s="50"/>
      <c r="D29" s="50"/>
      <c r="E29" s="50"/>
      <c r="F29" s="50"/>
      <c r="G29" s="49"/>
      <c r="H29" s="49"/>
      <c r="I29" s="49"/>
      <c r="J29" s="49"/>
      <c r="K29" s="49"/>
      <c r="L29" s="49"/>
      <c r="M29" s="49"/>
      <c r="N29" s="49"/>
      <c r="O29" s="49"/>
      <c r="P29" s="49"/>
      <c r="Q29" s="49"/>
      <c r="R29" s="49"/>
      <c r="S29" s="49"/>
      <c r="T29" s="49"/>
      <c r="U29" s="49"/>
      <c r="V29" s="29"/>
      <c r="W29" s="29"/>
      <c r="X29" s="29"/>
      <c r="Y29" s="29"/>
      <c r="Z29" s="29"/>
      <c r="AA29" s="29"/>
      <c r="AB29" s="33">
        <f t="shared" si="1"/>
        <v>16.199999999999996</v>
      </c>
      <c r="AC29" s="34">
        <f t="shared" si="2"/>
        <v>135.20000000000002</v>
      </c>
      <c r="AD29" s="34">
        <f t="shared" si="3"/>
        <v>70.40000000000003</v>
      </c>
      <c r="AE29" s="34">
        <f t="shared" si="0"/>
        <v>0</v>
      </c>
      <c r="AF29" s="35" t="e">
        <f>IF(AB29&lt;=ROUND(D$14,0),#REF!,-100000)</f>
        <v>#REF!</v>
      </c>
      <c r="AG29" s="29"/>
      <c r="AH29" s="29"/>
      <c r="AI29" s="29"/>
      <c r="AJ29" s="29"/>
      <c r="AK29" s="29"/>
      <c r="AL29" s="29"/>
      <c r="AM29" s="29"/>
      <c r="AN29" s="29"/>
      <c r="AO29" s="28"/>
      <c r="AP29" s="28"/>
      <c r="AQ29" s="28"/>
      <c r="AR29" s="28"/>
      <c r="AS29" s="28"/>
    </row>
    <row r="30" spans="1:45" ht="15">
      <c r="A30" s="50"/>
      <c r="B30" s="50"/>
      <c r="C30" s="50"/>
      <c r="D30" s="50"/>
      <c r="E30" s="50"/>
      <c r="F30" s="50"/>
      <c r="G30" s="49"/>
      <c r="H30" s="49"/>
      <c r="I30" s="49"/>
      <c r="J30" s="49"/>
      <c r="K30" s="49"/>
      <c r="L30" s="49"/>
      <c r="M30" s="49"/>
      <c r="N30" s="49"/>
      <c r="O30" s="49"/>
      <c r="P30" s="49"/>
      <c r="Q30" s="49"/>
      <c r="R30" s="49"/>
      <c r="S30" s="49"/>
      <c r="T30" s="49"/>
      <c r="U30" s="49"/>
      <c r="V30" s="29"/>
      <c r="W30" s="29"/>
      <c r="X30" s="29"/>
      <c r="Y30" s="29"/>
      <c r="Z30" s="29"/>
      <c r="AA30" s="29"/>
      <c r="AB30" s="33">
        <f t="shared" si="1"/>
        <v>16.799999999999997</v>
      </c>
      <c r="AC30" s="34">
        <f t="shared" si="2"/>
        <v>132.8</v>
      </c>
      <c r="AD30" s="34">
        <f t="shared" si="3"/>
        <v>65.60000000000002</v>
      </c>
      <c r="AE30" s="34">
        <f t="shared" si="0"/>
        <v>0</v>
      </c>
      <c r="AF30" s="35" t="e">
        <f>IF(AB30&lt;=ROUND(D$14,0),#REF!,-100000)</f>
        <v>#REF!</v>
      </c>
      <c r="AG30" s="29"/>
      <c r="AH30" s="29"/>
      <c r="AI30" s="29"/>
      <c r="AJ30" s="29"/>
      <c r="AK30" s="29"/>
      <c r="AL30" s="29"/>
      <c r="AM30" s="29"/>
      <c r="AN30" s="29"/>
      <c r="AO30" s="28"/>
      <c r="AP30" s="28"/>
      <c r="AQ30" s="28"/>
      <c r="AR30" s="28"/>
      <c r="AS30" s="28"/>
    </row>
    <row r="31" spans="1:45" ht="15">
      <c r="A31" s="50"/>
      <c r="B31" s="50"/>
      <c r="C31" s="50"/>
      <c r="D31" s="50"/>
      <c r="E31" s="50"/>
      <c r="F31" s="50"/>
      <c r="G31" s="49"/>
      <c r="H31" s="49"/>
      <c r="I31" s="49"/>
      <c r="J31" s="49"/>
      <c r="K31" s="49"/>
      <c r="L31" s="49"/>
      <c r="M31" s="49"/>
      <c r="N31" s="49"/>
      <c r="O31" s="49"/>
      <c r="P31" s="49"/>
      <c r="Q31" s="49"/>
      <c r="R31" s="49"/>
      <c r="S31" s="49"/>
      <c r="T31" s="49"/>
      <c r="U31" s="49"/>
      <c r="V31" s="29"/>
      <c r="W31" s="29"/>
      <c r="X31" s="29"/>
      <c r="Y31" s="29"/>
      <c r="Z31" s="29"/>
      <c r="AA31" s="29"/>
      <c r="AB31" s="33">
        <f t="shared" si="1"/>
        <v>17.4</v>
      </c>
      <c r="AC31" s="34">
        <f t="shared" si="2"/>
        <v>130.4</v>
      </c>
      <c r="AD31" s="34">
        <f t="shared" si="3"/>
        <v>60.80000000000001</v>
      </c>
      <c r="AE31" s="34">
        <f t="shared" si="0"/>
        <v>0</v>
      </c>
      <c r="AF31" s="35" t="e">
        <f>IF(AB31&lt;=ROUND(D$14,0),#REF!,-100000)</f>
        <v>#REF!</v>
      </c>
      <c r="AG31" s="29"/>
      <c r="AH31" s="29"/>
      <c r="AI31" s="29"/>
      <c r="AJ31" s="29"/>
      <c r="AK31" s="29"/>
      <c r="AL31" s="29"/>
      <c r="AM31" s="29"/>
      <c r="AN31" s="29"/>
      <c r="AO31" s="28"/>
      <c r="AP31" s="28"/>
      <c r="AQ31" s="28"/>
      <c r="AR31" s="28"/>
      <c r="AS31" s="28"/>
    </row>
    <row r="32" spans="1:45" ht="15">
      <c r="A32" s="50"/>
      <c r="B32" s="50"/>
      <c r="C32" s="50"/>
      <c r="D32" s="50"/>
      <c r="E32" s="50"/>
      <c r="F32" s="50"/>
      <c r="G32" s="49"/>
      <c r="H32" s="49"/>
      <c r="I32" s="49"/>
      <c r="J32" s="49"/>
      <c r="K32" s="49"/>
      <c r="L32" s="49"/>
      <c r="M32" s="49"/>
      <c r="N32" s="49"/>
      <c r="O32" s="49"/>
      <c r="P32" s="49"/>
      <c r="Q32" s="49"/>
      <c r="R32" s="49"/>
      <c r="S32" s="49"/>
      <c r="T32" s="49"/>
      <c r="U32" s="49"/>
      <c r="V32" s="29"/>
      <c r="W32" s="29"/>
      <c r="X32" s="29"/>
      <c r="Y32" s="29"/>
      <c r="Z32" s="29"/>
      <c r="AA32" s="29"/>
      <c r="AB32" s="33">
        <f t="shared" si="1"/>
        <v>18</v>
      </c>
      <c r="AC32" s="34">
        <f t="shared" si="2"/>
        <v>128</v>
      </c>
      <c r="AD32" s="34">
        <f t="shared" si="3"/>
        <v>56</v>
      </c>
      <c r="AE32" s="34">
        <f t="shared" si="0"/>
        <v>0</v>
      </c>
      <c r="AF32" s="35" t="e">
        <f>IF(AB32&lt;=ROUND(D$14,0),#REF!,-100000)</f>
        <v>#REF!</v>
      </c>
      <c r="AG32" s="29"/>
      <c r="AH32" s="29"/>
      <c r="AI32" s="29"/>
      <c r="AJ32" s="29"/>
      <c r="AK32" s="29"/>
      <c r="AL32" s="29"/>
      <c r="AM32" s="29"/>
      <c r="AN32" s="29"/>
      <c r="AO32" s="28"/>
      <c r="AP32" s="28"/>
      <c r="AQ32" s="28"/>
      <c r="AR32" s="28"/>
      <c r="AS32" s="28"/>
    </row>
    <row r="33" spans="1:45" ht="15">
      <c r="A33" s="50"/>
      <c r="B33" s="50"/>
      <c r="C33" s="50"/>
      <c r="D33" s="50"/>
      <c r="E33" s="50"/>
      <c r="F33" s="50"/>
      <c r="G33" s="49"/>
      <c r="H33" s="49"/>
      <c r="I33" s="49"/>
      <c r="J33" s="49"/>
      <c r="K33" s="49"/>
      <c r="L33" s="49"/>
      <c r="M33" s="49"/>
      <c r="N33" s="49"/>
      <c r="O33" s="49"/>
      <c r="P33" s="49"/>
      <c r="Q33" s="49"/>
      <c r="R33" s="49"/>
      <c r="S33" s="49"/>
      <c r="T33" s="49"/>
      <c r="U33" s="49"/>
      <c r="V33" s="29"/>
      <c r="W33" s="29"/>
      <c r="X33" s="29"/>
      <c r="Y33" s="29"/>
      <c r="Z33" s="29"/>
      <c r="AA33" s="29"/>
      <c r="AB33" s="33">
        <f t="shared" si="1"/>
        <v>18.6</v>
      </c>
      <c r="AC33" s="34">
        <f t="shared" si="2"/>
        <v>125.6</v>
      </c>
      <c r="AD33" s="34">
        <f t="shared" si="3"/>
        <v>51.19999999999999</v>
      </c>
      <c r="AE33" s="34">
        <f t="shared" si="0"/>
        <v>0</v>
      </c>
      <c r="AF33" s="35" t="e">
        <f>IF(AB33&lt;=ROUND(D$14,0),#REF!,-100000)</f>
        <v>#REF!</v>
      </c>
      <c r="AG33" s="29"/>
      <c r="AH33" s="29"/>
      <c r="AI33" s="29"/>
      <c r="AJ33" s="29"/>
      <c r="AK33" s="29"/>
      <c r="AL33" s="29"/>
      <c r="AM33" s="29"/>
      <c r="AN33" s="29"/>
      <c r="AO33" s="28"/>
      <c r="AP33" s="28"/>
      <c r="AQ33" s="28"/>
      <c r="AR33" s="28"/>
      <c r="AS33" s="28"/>
    </row>
    <row r="34" spans="1:45" ht="15">
      <c r="A34" s="49"/>
      <c r="B34" s="49"/>
      <c r="C34" s="49"/>
      <c r="D34" s="49"/>
      <c r="E34" s="49"/>
      <c r="F34" s="49"/>
      <c r="G34" s="49"/>
      <c r="H34" s="49"/>
      <c r="I34" s="49"/>
      <c r="J34" s="49"/>
      <c r="K34" s="49"/>
      <c r="L34" s="49"/>
      <c r="M34" s="49"/>
      <c r="N34" s="49"/>
      <c r="O34" s="49"/>
      <c r="P34" s="49"/>
      <c r="Q34" s="49"/>
      <c r="R34" s="49"/>
      <c r="S34" s="49"/>
      <c r="T34" s="49"/>
      <c r="U34" s="49"/>
      <c r="V34" s="29"/>
      <c r="W34" s="29"/>
      <c r="X34" s="29"/>
      <c r="Y34" s="29"/>
      <c r="Z34" s="29"/>
      <c r="AA34" s="29"/>
      <c r="AB34" s="33">
        <f t="shared" si="1"/>
        <v>19.200000000000003</v>
      </c>
      <c r="AC34" s="34">
        <f t="shared" si="2"/>
        <v>123.19999999999999</v>
      </c>
      <c r="AD34" s="34">
        <f t="shared" si="3"/>
        <v>46.39999999999998</v>
      </c>
      <c r="AE34" s="34">
        <f aca="true" t="shared" si="9" ref="AE34:AE52">IF(AB34&lt;=ROUND(D$14,0),D$26,-100000)</f>
        <v>0</v>
      </c>
      <c r="AF34" s="35" t="e">
        <f>IF(AB34&lt;=ROUND(D$14,0),#REF!,-100000)</f>
        <v>#REF!</v>
      </c>
      <c r="AG34" s="29"/>
      <c r="AH34" s="29"/>
      <c r="AI34" s="29"/>
      <c r="AJ34" s="29"/>
      <c r="AK34" s="29"/>
      <c r="AL34" s="29"/>
      <c r="AM34" s="29"/>
      <c r="AN34" s="29"/>
      <c r="AO34" s="28"/>
      <c r="AP34" s="28"/>
      <c r="AQ34" s="28"/>
      <c r="AR34" s="28"/>
      <c r="AS34" s="28"/>
    </row>
    <row r="35" spans="1:45" ht="15">
      <c r="A35" s="49"/>
      <c r="B35" s="49"/>
      <c r="C35" s="49"/>
      <c r="D35" s="49"/>
      <c r="E35" s="49"/>
      <c r="F35" s="49"/>
      <c r="G35" s="49"/>
      <c r="H35" s="49"/>
      <c r="I35" s="49"/>
      <c r="J35" s="49"/>
      <c r="K35" s="49"/>
      <c r="L35" s="49"/>
      <c r="M35" s="49"/>
      <c r="N35" s="49"/>
      <c r="O35" s="49"/>
      <c r="P35" s="49"/>
      <c r="Q35" s="49"/>
      <c r="R35" s="49"/>
      <c r="S35" s="49"/>
      <c r="T35" s="49"/>
      <c r="U35" s="49"/>
      <c r="V35" s="29"/>
      <c r="W35" s="29"/>
      <c r="X35" s="29"/>
      <c r="Y35" s="29"/>
      <c r="Z35" s="29"/>
      <c r="AA35" s="29"/>
      <c r="AB35" s="33">
        <f aca="true" t="shared" si="10" ref="AB35:AB52">AB34+(AK$4-AK$3)/50</f>
        <v>19.800000000000004</v>
      </c>
      <c r="AC35" s="34">
        <f t="shared" si="2"/>
        <v>120.79999999999998</v>
      </c>
      <c r="AD35" s="34">
        <f t="shared" si="3"/>
        <v>41.599999999999966</v>
      </c>
      <c r="AE35" s="34">
        <f t="shared" si="9"/>
        <v>0</v>
      </c>
      <c r="AF35" s="35" t="e">
        <f>IF(AB35&lt;=ROUND(D$14,0),#REF!,-100000)</f>
        <v>#REF!</v>
      </c>
      <c r="AG35" s="29"/>
      <c r="AH35" s="29"/>
      <c r="AI35" s="29"/>
      <c r="AJ35" s="29"/>
      <c r="AK35" s="29"/>
      <c r="AL35" s="29"/>
      <c r="AM35" s="29"/>
      <c r="AN35" s="29"/>
      <c r="AO35" s="28"/>
      <c r="AP35" s="28"/>
      <c r="AQ35" s="28"/>
      <c r="AR35" s="28"/>
      <c r="AS35" s="28"/>
    </row>
    <row r="36" spans="1:45" ht="15">
      <c r="A36" s="49"/>
      <c r="B36" s="49"/>
      <c r="C36" s="49"/>
      <c r="D36" s="49"/>
      <c r="E36" s="49"/>
      <c r="F36" s="49"/>
      <c r="G36" s="49"/>
      <c r="H36" s="49"/>
      <c r="I36" s="49"/>
      <c r="J36" s="49"/>
      <c r="K36" s="49"/>
      <c r="L36" s="49"/>
      <c r="M36" s="49"/>
      <c r="N36" s="49"/>
      <c r="O36" s="49"/>
      <c r="P36" s="49"/>
      <c r="Q36" s="49"/>
      <c r="R36" s="49"/>
      <c r="S36" s="49"/>
      <c r="T36" s="49"/>
      <c r="U36" s="49"/>
      <c r="V36" s="29"/>
      <c r="W36" s="29"/>
      <c r="X36" s="29"/>
      <c r="Y36" s="29"/>
      <c r="Z36" s="29"/>
      <c r="AA36" s="29"/>
      <c r="AB36" s="33">
        <f t="shared" si="10"/>
        <v>20.400000000000006</v>
      </c>
      <c r="AC36" s="34">
        <f t="shared" si="2"/>
        <v>118.39999999999998</v>
      </c>
      <c r="AD36" s="34">
        <f t="shared" si="3"/>
        <v>36.799999999999955</v>
      </c>
      <c r="AE36" s="34">
        <f t="shared" si="9"/>
        <v>-100000</v>
      </c>
      <c r="AF36" s="35">
        <f>IF(AB36&lt;=ROUND(D$14,0),#REF!,-100000)</f>
        <v>-100000</v>
      </c>
      <c r="AG36" s="29"/>
      <c r="AH36" s="29"/>
      <c r="AI36" s="29"/>
      <c r="AJ36" s="29"/>
      <c r="AK36" s="29"/>
      <c r="AL36" s="29"/>
      <c r="AM36" s="29"/>
      <c r="AN36" s="29"/>
      <c r="AO36" s="28"/>
      <c r="AP36" s="28"/>
      <c r="AQ36" s="28"/>
      <c r="AR36" s="28"/>
      <c r="AS36" s="28"/>
    </row>
    <row r="37" spans="1:45" ht="15">
      <c r="A37" s="49"/>
      <c r="B37" s="49"/>
      <c r="C37" s="49"/>
      <c r="D37" s="49"/>
      <c r="E37" s="49"/>
      <c r="F37" s="49"/>
      <c r="G37" s="49"/>
      <c r="H37" s="49"/>
      <c r="I37" s="49"/>
      <c r="J37" s="49"/>
      <c r="K37" s="49"/>
      <c r="L37" s="49"/>
      <c r="M37" s="49"/>
      <c r="N37" s="49"/>
      <c r="O37" s="49"/>
      <c r="P37" s="49"/>
      <c r="Q37" s="49"/>
      <c r="R37" s="49"/>
      <c r="S37" s="49"/>
      <c r="T37" s="49"/>
      <c r="U37" s="49"/>
      <c r="V37" s="29"/>
      <c r="W37" s="29"/>
      <c r="X37" s="29"/>
      <c r="Y37" s="29"/>
      <c r="Z37" s="29"/>
      <c r="AA37" s="29"/>
      <c r="AB37" s="33">
        <f t="shared" si="10"/>
        <v>21.000000000000007</v>
      </c>
      <c r="AC37" s="34">
        <f t="shared" si="2"/>
        <v>115.99999999999997</v>
      </c>
      <c r="AD37" s="34">
        <f t="shared" si="3"/>
        <v>31.999999999999943</v>
      </c>
      <c r="AE37" s="34">
        <f t="shared" si="9"/>
        <v>-100000</v>
      </c>
      <c r="AF37" s="35">
        <f>IF(AB37&lt;=ROUND(D$14,0),#REF!,-100000)</f>
        <v>-100000</v>
      </c>
      <c r="AG37" s="29"/>
      <c r="AH37" s="29"/>
      <c r="AI37" s="29"/>
      <c r="AJ37" s="29"/>
      <c r="AK37" s="29"/>
      <c r="AL37" s="29"/>
      <c r="AM37" s="29"/>
      <c r="AN37" s="29"/>
      <c r="AO37" s="28"/>
      <c r="AP37" s="28"/>
      <c r="AQ37" s="28"/>
      <c r="AR37" s="28"/>
      <c r="AS37" s="28"/>
    </row>
    <row r="38" spans="1:45" ht="15">
      <c r="A38" s="49"/>
      <c r="B38" s="49"/>
      <c r="C38" s="49"/>
      <c r="D38" s="49"/>
      <c r="E38" s="49"/>
      <c r="F38" s="49"/>
      <c r="G38" s="49"/>
      <c r="H38" s="49"/>
      <c r="I38" s="49"/>
      <c r="J38" s="49"/>
      <c r="K38" s="49"/>
      <c r="L38" s="49"/>
      <c r="M38" s="49"/>
      <c r="N38" s="49"/>
      <c r="O38" s="49"/>
      <c r="P38" s="49"/>
      <c r="Q38" s="49"/>
      <c r="R38" s="49"/>
      <c r="S38" s="49"/>
      <c r="T38" s="49"/>
      <c r="U38" s="49"/>
      <c r="V38" s="29"/>
      <c r="W38" s="29"/>
      <c r="X38" s="29"/>
      <c r="Y38" s="29"/>
      <c r="Z38" s="29"/>
      <c r="AA38" s="29"/>
      <c r="AB38" s="33">
        <f t="shared" si="10"/>
        <v>21.60000000000001</v>
      </c>
      <c r="AC38" s="34">
        <f t="shared" si="2"/>
        <v>113.59999999999997</v>
      </c>
      <c r="AD38" s="34">
        <f t="shared" si="3"/>
        <v>27.199999999999932</v>
      </c>
      <c r="AE38" s="34">
        <f t="shared" si="9"/>
        <v>-100000</v>
      </c>
      <c r="AF38" s="35">
        <f>IF(AB38&lt;=ROUND(D$14,0),#REF!,-100000)</f>
        <v>-100000</v>
      </c>
      <c r="AG38" s="29"/>
      <c r="AH38" s="29"/>
      <c r="AI38" s="29"/>
      <c r="AJ38" s="29"/>
      <c r="AK38" s="29"/>
      <c r="AL38" s="29"/>
      <c r="AM38" s="29"/>
      <c r="AN38" s="29"/>
      <c r="AO38" s="28"/>
      <c r="AP38" s="28"/>
      <c r="AQ38" s="28"/>
      <c r="AR38" s="28"/>
      <c r="AS38" s="28"/>
    </row>
    <row r="39" spans="1:45" ht="15">
      <c r="A39" s="49"/>
      <c r="B39" s="49"/>
      <c r="C39" s="49"/>
      <c r="D39" s="49"/>
      <c r="E39" s="49"/>
      <c r="F39" s="49"/>
      <c r="G39" s="49"/>
      <c r="H39" s="49"/>
      <c r="I39" s="49"/>
      <c r="J39" s="49"/>
      <c r="K39" s="49"/>
      <c r="L39" s="49"/>
      <c r="M39" s="49"/>
      <c r="N39" s="49"/>
      <c r="O39" s="49"/>
      <c r="P39" s="49"/>
      <c r="Q39" s="49"/>
      <c r="R39" s="49"/>
      <c r="S39" s="49"/>
      <c r="T39" s="49"/>
      <c r="U39" s="49"/>
      <c r="V39" s="29"/>
      <c r="W39" s="29"/>
      <c r="X39" s="29"/>
      <c r="Y39" s="29"/>
      <c r="Z39" s="29"/>
      <c r="AA39" s="29"/>
      <c r="AB39" s="33">
        <f t="shared" si="10"/>
        <v>22.20000000000001</v>
      </c>
      <c r="AC39" s="34">
        <f t="shared" si="2"/>
        <v>111.19999999999996</v>
      </c>
      <c r="AD39" s="34">
        <f t="shared" si="3"/>
        <v>22.39999999999992</v>
      </c>
      <c r="AE39" s="34">
        <f t="shared" si="9"/>
        <v>-100000</v>
      </c>
      <c r="AF39" s="35">
        <f>IF(AB39&lt;=ROUND(D$14,0),#REF!,-100000)</f>
        <v>-100000</v>
      </c>
      <c r="AG39" s="29"/>
      <c r="AH39" s="29"/>
      <c r="AI39" s="29"/>
      <c r="AJ39" s="29"/>
      <c r="AK39" s="29"/>
      <c r="AL39" s="29"/>
      <c r="AM39" s="29"/>
      <c r="AN39" s="29"/>
      <c r="AO39" s="28"/>
      <c r="AP39" s="28"/>
      <c r="AQ39" s="28"/>
      <c r="AR39" s="28"/>
      <c r="AS39" s="28"/>
    </row>
    <row r="40" spans="1:45" ht="15">
      <c r="A40" s="49"/>
      <c r="B40" s="49"/>
      <c r="C40" s="49"/>
      <c r="D40" s="49"/>
      <c r="E40" s="49"/>
      <c r="F40" s="49"/>
      <c r="G40" s="49"/>
      <c r="H40" s="49"/>
      <c r="I40" s="49"/>
      <c r="J40" s="49"/>
      <c r="K40" s="49"/>
      <c r="L40" s="49"/>
      <c r="M40" s="49"/>
      <c r="N40" s="49"/>
      <c r="O40" s="49"/>
      <c r="P40" s="49"/>
      <c r="Q40" s="49"/>
      <c r="R40" s="49"/>
      <c r="S40" s="49"/>
      <c r="T40" s="49"/>
      <c r="U40" s="49"/>
      <c r="V40" s="29"/>
      <c r="W40" s="29"/>
      <c r="X40" s="29"/>
      <c r="Y40" s="29"/>
      <c r="Z40" s="29"/>
      <c r="AA40" s="29"/>
      <c r="AB40" s="33">
        <f t="shared" si="10"/>
        <v>22.80000000000001</v>
      </c>
      <c r="AC40" s="34">
        <f t="shared" si="2"/>
        <v>108.79999999999995</v>
      </c>
      <c r="AD40" s="34">
        <f t="shared" si="3"/>
        <v>17.59999999999991</v>
      </c>
      <c r="AE40" s="34">
        <f t="shared" si="9"/>
        <v>-100000</v>
      </c>
      <c r="AF40" s="35">
        <f>IF(AB40&lt;=ROUND(D$14,0),#REF!,-100000)</f>
        <v>-100000</v>
      </c>
      <c r="AG40" s="29"/>
      <c r="AH40" s="29"/>
      <c r="AI40" s="29"/>
      <c r="AJ40" s="29"/>
      <c r="AK40" s="29"/>
      <c r="AL40" s="29"/>
      <c r="AM40" s="29"/>
      <c r="AN40" s="29"/>
      <c r="AO40" s="28"/>
      <c r="AP40" s="28"/>
      <c r="AQ40" s="28"/>
      <c r="AR40" s="28"/>
      <c r="AS40" s="28"/>
    </row>
    <row r="41" spans="1:45" ht="15">
      <c r="A41" s="49"/>
      <c r="B41" s="49"/>
      <c r="C41" s="49"/>
      <c r="D41" s="49"/>
      <c r="E41" s="49"/>
      <c r="F41" s="49"/>
      <c r="G41" s="49"/>
      <c r="H41" s="49"/>
      <c r="I41" s="49"/>
      <c r="J41" s="49"/>
      <c r="K41" s="49"/>
      <c r="L41" s="49"/>
      <c r="M41" s="49"/>
      <c r="N41" s="49"/>
      <c r="O41" s="49"/>
      <c r="P41" s="49"/>
      <c r="Q41" s="49"/>
      <c r="R41" s="49"/>
      <c r="S41" s="49"/>
      <c r="T41" s="49"/>
      <c r="U41" s="49"/>
      <c r="V41" s="29"/>
      <c r="W41" s="29"/>
      <c r="X41" s="29"/>
      <c r="Y41" s="29"/>
      <c r="Z41" s="29"/>
      <c r="AA41" s="29"/>
      <c r="AB41" s="33">
        <f t="shared" si="10"/>
        <v>23.400000000000013</v>
      </c>
      <c r="AC41" s="34">
        <f t="shared" si="2"/>
        <v>106.39999999999995</v>
      </c>
      <c r="AD41" s="34">
        <f t="shared" si="3"/>
        <v>12.799999999999898</v>
      </c>
      <c r="AE41" s="34">
        <f t="shared" si="9"/>
        <v>-100000</v>
      </c>
      <c r="AF41" s="35">
        <f>IF(AB41&lt;=ROUND(D$14,0),#REF!,-100000)</f>
        <v>-100000</v>
      </c>
      <c r="AG41" s="29"/>
      <c r="AH41" s="29"/>
      <c r="AI41" s="29"/>
      <c r="AJ41" s="29"/>
      <c r="AK41" s="29"/>
      <c r="AL41" s="29"/>
      <c r="AM41" s="29"/>
      <c r="AN41" s="29"/>
      <c r="AO41" s="28"/>
      <c r="AP41" s="28"/>
      <c r="AQ41" s="28"/>
      <c r="AR41" s="28"/>
      <c r="AS41" s="28"/>
    </row>
    <row r="42" spans="1:45" ht="15">
      <c r="A42" s="49"/>
      <c r="B42" s="49"/>
      <c r="C42" s="49"/>
      <c r="D42" s="49"/>
      <c r="E42" s="49"/>
      <c r="F42" s="49"/>
      <c r="G42" s="49"/>
      <c r="H42" s="49"/>
      <c r="I42" s="49"/>
      <c r="J42" s="49"/>
      <c r="K42" s="49"/>
      <c r="L42" s="49"/>
      <c r="M42" s="49"/>
      <c r="N42" s="49"/>
      <c r="O42" s="49"/>
      <c r="P42" s="49"/>
      <c r="Q42" s="49"/>
      <c r="R42" s="49"/>
      <c r="S42" s="49"/>
      <c r="T42" s="49"/>
      <c r="U42" s="49"/>
      <c r="V42" s="29"/>
      <c r="W42" s="29"/>
      <c r="X42" s="29"/>
      <c r="Y42" s="29"/>
      <c r="Z42" s="29"/>
      <c r="AA42" s="29"/>
      <c r="AB42" s="33">
        <f t="shared" si="10"/>
        <v>24.000000000000014</v>
      </c>
      <c r="AC42" s="34">
        <f t="shared" si="2"/>
        <v>103.99999999999994</v>
      </c>
      <c r="AD42" s="34">
        <f t="shared" si="3"/>
        <v>7.999999999999886</v>
      </c>
      <c r="AE42" s="34">
        <f t="shared" si="9"/>
        <v>-100000</v>
      </c>
      <c r="AF42" s="35">
        <f>IF(AB42&lt;=ROUND(D$14,0),#REF!,-100000)</f>
        <v>-100000</v>
      </c>
      <c r="AG42" s="29"/>
      <c r="AH42" s="29"/>
      <c r="AI42" s="29"/>
      <c r="AJ42" s="29"/>
      <c r="AK42" s="29"/>
      <c r="AL42" s="29"/>
      <c r="AM42" s="29"/>
      <c r="AN42" s="29"/>
      <c r="AO42" s="28"/>
      <c r="AP42" s="28"/>
      <c r="AQ42" s="28"/>
      <c r="AR42" s="28"/>
      <c r="AS42" s="28"/>
    </row>
    <row r="43" spans="1:45" ht="15">
      <c r="A43" s="49"/>
      <c r="B43" s="49"/>
      <c r="C43" s="49"/>
      <c r="D43" s="49"/>
      <c r="E43" s="49"/>
      <c r="F43" s="49"/>
      <c r="G43" s="49"/>
      <c r="H43" s="49"/>
      <c r="I43" s="49"/>
      <c r="J43" s="49"/>
      <c r="K43" s="49"/>
      <c r="L43" s="49"/>
      <c r="M43" s="49"/>
      <c r="N43" s="49"/>
      <c r="O43" s="49"/>
      <c r="P43" s="49"/>
      <c r="Q43" s="49"/>
      <c r="R43" s="49"/>
      <c r="S43" s="49"/>
      <c r="T43" s="49"/>
      <c r="U43" s="49"/>
      <c r="V43" s="29"/>
      <c r="W43" s="29"/>
      <c r="X43" s="29"/>
      <c r="Y43" s="29"/>
      <c r="Z43" s="29"/>
      <c r="AA43" s="29"/>
      <c r="AB43" s="33">
        <f t="shared" si="10"/>
        <v>24.600000000000016</v>
      </c>
      <c r="AC43" s="34">
        <f t="shared" si="2"/>
        <v>101.59999999999994</v>
      </c>
      <c r="AD43" s="34">
        <f t="shared" si="3"/>
        <v>3.199999999999875</v>
      </c>
      <c r="AE43" s="34">
        <f t="shared" si="9"/>
        <v>-100000</v>
      </c>
      <c r="AF43" s="35">
        <f>IF(AB43&lt;=ROUND(D$14,0),#REF!,-100000)</f>
        <v>-100000</v>
      </c>
      <c r="AG43" s="29"/>
      <c r="AH43" s="29"/>
      <c r="AI43" s="29"/>
      <c r="AJ43" s="29"/>
      <c r="AK43" s="29"/>
      <c r="AL43" s="29"/>
      <c r="AM43" s="29"/>
      <c r="AN43" s="29"/>
      <c r="AO43" s="28"/>
      <c r="AP43" s="28"/>
      <c r="AQ43" s="28"/>
      <c r="AR43" s="28"/>
      <c r="AS43" s="28"/>
    </row>
    <row r="44" spans="1:45" ht="15">
      <c r="A44" s="49"/>
      <c r="B44" s="49"/>
      <c r="C44" s="49"/>
      <c r="D44" s="49"/>
      <c r="E44" s="49"/>
      <c r="F44" s="49"/>
      <c r="G44" s="49"/>
      <c r="H44" s="49"/>
      <c r="I44" s="49"/>
      <c r="J44" s="49"/>
      <c r="K44" s="49"/>
      <c r="L44" s="49"/>
      <c r="M44" s="49"/>
      <c r="N44" s="49"/>
      <c r="O44" s="49"/>
      <c r="P44" s="49"/>
      <c r="Q44" s="49"/>
      <c r="R44" s="49"/>
      <c r="S44" s="49"/>
      <c r="T44" s="49"/>
      <c r="U44" s="49"/>
      <c r="V44" s="29"/>
      <c r="W44" s="29"/>
      <c r="X44" s="29"/>
      <c r="Y44" s="29"/>
      <c r="Z44" s="29"/>
      <c r="AA44" s="29"/>
      <c r="AB44" s="33">
        <f t="shared" si="10"/>
        <v>25.200000000000017</v>
      </c>
      <c r="AC44" s="34">
        <f t="shared" si="2"/>
        <v>99.19999999999993</v>
      </c>
      <c r="AD44" s="34">
        <f t="shared" si="3"/>
        <v>-1.6000000000001364</v>
      </c>
      <c r="AE44" s="34">
        <f t="shared" si="9"/>
        <v>-100000</v>
      </c>
      <c r="AF44" s="35">
        <f>IF(AB44&lt;=ROUND(D$14,0),#REF!,-100000)</f>
        <v>-100000</v>
      </c>
      <c r="AG44" s="29"/>
      <c r="AH44" s="29"/>
      <c r="AI44" s="29"/>
      <c r="AJ44" s="29"/>
      <c r="AK44" s="29"/>
      <c r="AL44" s="29"/>
      <c r="AM44" s="29"/>
      <c r="AN44" s="29"/>
      <c r="AO44" s="28"/>
      <c r="AP44" s="28"/>
      <c r="AQ44" s="28"/>
      <c r="AR44" s="28"/>
      <c r="AS44" s="28"/>
    </row>
    <row r="45" spans="1:45" ht="15">
      <c r="A45" s="49"/>
      <c r="B45" s="49"/>
      <c r="C45" s="49"/>
      <c r="D45" s="49"/>
      <c r="E45" s="49"/>
      <c r="F45" s="49"/>
      <c r="G45" s="49"/>
      <c r="H45" s="49"/>
      <c r="I45" s="49"/>
      <c r="J45" s="49"/>
      <c r="K45" s="49"/>
      <c r="L45" s="49"/>
      <c r="M45" s="49"/>
      <c r="N45" s="49"/>
      <c r="O45" s="49"/>
      <c r="P45" s="49"/>
      <c r="Q45" s="49"/>
      <c r="R45" s="49"/>
      <c r="S45" s="49"/>
      <c r="T45" s="49"/>
      <c r="U45" s="49"/>
      <c r="V45" s="29"/>
      <c r="W45" s="29"/>
      <c r="X45" s="29"/>
      <c r="Y45" s="29"/>
      <c r="Z45" s="29"/>
      <c r="AA45" s="29"/>
      <c r="AB45" s="33">
        <f t="shared" si="10"/>
        <v>25.80000000000002</v>
      </c>
      <c r="AC45" s="34">
        <f t="shared" si="2"/>
        <v>96.79999999999993</v>
      </c>
      <c r="AD45" s="34">
        <f t="shared" si="3"/>
        <v>-6.400000000000148</v>
      </c>
      <c r="AE45" s="34">
        <f t="shared" si="9"/>
        <v>-100000</v>
      </c>
      <c r="AF45" s="35">
        <f>IF(AB45&lt;=ROUND(D$14,0),#REF!,-100000)</f>
        <v>-100000</v>
      </c>
      <c r="AG45" s="29"/>
      <c r="AH45" s="29"/>
      <c r="AI45" s="29"/>
      <c r="AJ45" s="29"/>
      <c r="AK45" s="29"/>
      <c r="AL45" s="29"/>
      <c r="AM45" s="29"/>
      <c r="AN45" s="29"/>
      <c r="AO45" s="28"/>
      <c r="AP45" s="28"/>
      <c r="AQ45" s="28"/>
      <c r="AR45" s="28"/>
      <c r="AS45" s="28"/>
    </row>
    <row r="46" spans="1:45" ht="15">
      <c r="A46" s="28"/>
      <c r="B46" s="28"/>
      <c r="C46" s="28"/>
      <c r="D46" s="28"/>
      <c r="E46" s="28"/>
      <c r="F46" s="28"/>
      <c r="G46" s="28"/>
      <c r="H46" s="28"/>
      <c r="I46" s="28"/>
      <c r="J46" s="28"/>
      <c r="K46" s="28"/>
      <c r="L46" s="28"/>
      <c r="M46" s="28"/>
      <c r="N46" s="28"/>
      <c r="O46" s="28"/>
      <c r="P46" s="28"/>
      <c r="Q46" s="28"/>
      <c r="R46" s="28"/>
      <c r="S46" s="28"/>
      <c r="T46" s="28"/>
      <c r="U46" s="28"/>
      <c r="V46" s="29"/>
      <c r="W46" s="29"/>
      <c r="X46" s="29"/>
      <c r="Y46" s="29"/>
      <c r="Z46" s="29"/>
      <c r="AA46" s="29"/>
      <c r="AB46" s="33">
        <f t="shared" si="10"/>
        <v>26.40000000000002</v>
      </c>
      <c r="AC46" s="34">
        <f t="shared" si="2"/>
        <v>94.39999999999992</v>
      </c>
      <c r="AD46" s="34">
        <f t="shared" si="3"/>
        <v>-11.20000000000016</v>
      </c>
      <c r="AE46" s="34">
        <f t="shared" si="9"/>
        <v>-100000</v>
      </c>
      <c r="AF46" s="35">
        <f>IF(AB46&lt;=ROUND(D$14,0),#REF!,-100000)</f>
        <v>-100000</v>
      </c>
      <c r="AG46" s="29"/>
      <c r="AH46" s="29"/>
      <c r="AI46" s="29"/>
      <c r="AJ46" s="29"/>
      <c r="AK46" s="29"/>
      <c r="AL46" s="29"/>
      <c r="AM46" s="29"/>
      <c r="AN46" s="29"/>
      <c r="AO46" s="28"/>
      <c r="AP46" s="28"/>
      <c r="AQ46" s="28"/>
      <c r="AR46" s="28"/>
      <c r="AS46" s="28"/>
    </row>
    <row r="47" spans="1:45" ht="15">
      <c r="A47" s="28"/>
      <c r="B47" s="28"/>
      <c r="C47" s="28"/>
      <c r="D47" s="28"/>
      <c r="E47" s="28"/>
      <c r="F47" s="28"/>
      <c r="G47" s="28"/>
      <c r="H47" s="28"/>
      <c r="I47" s="28"/>
      <c r="J47" s="28"/>
      <c r="K47" s="28"/>
      <c r="L47" s="28"/>
      <c r="M47" s="28"/>
      <c r="N47" s="28"/>
      <c r="O47" s="28"/>
      <c r="P47" s="28"/>
      <c r="Q47" s="28"/>
      <c r="R47" s="28"/>
      <c r="S47" s="28"/>
      <c r="T47" s="28"/>
      <c r="U47" s="28"/>
      <c r="V47" s="29"/>
      <c r="W47" s="29"/>
      <c r="X47" s="29"/>
      <c r="Y47" s="29"/>
      <c r="Z47" s="29"/>
      <c r="AA47" s="29"/>
      <c r="AB47" s="33">
        <f t="shared" si="10"/>
        <v>27.00000000000002</v>
      </c>
      <c r="AC47" s="34">
        <f t="shared" si="2"/>
        <v>91.99999999999991</v>
      </c>
      <c r="AD47" s="34">
        <f t="shared" si="3"/>
        <v>-16.00000000000017</v>
      </c>
      <c r="AE47" s="34">
        <f t="shared" si="9"/>
        <v>-100000</v>
      </c>
      <c r="AF47" s="35">
        <f>IF(AB47&lt;=ROUND(D$14,0),#REF!,-100000)</f>
        <v>-100000</v>
      </c>
      <c r="AG47" s="29"/>
      <c r="AH47" s="29"/>
      <c r="AI47" s="29"/>
      <c r="AJ47" s="29"/>
      <c r="AK47" s="29"/>
      <c r="AL47" s="29"/>
      <c r="AM47" s="29"/>
      <c r="AN47" s="29"/>
      <c r="AO47" s="28"/>
      <c r="AP47" s="28"/>
      <c r="AQ47" s="28"/>
      <c r="AR47" s="28"/>
      <c r="AS47" s="28"/>
    </row>
    <row r="48" spans="1:45" ht="15">
      <c r="A48" s="28"/>
      <c r="B48" s="28"/>
      <c r="C48" s="28"/>
      <c r="D48" s="28"/>
      <c r="E48" s="28"/>
      <c r="F48" s="28"/>
      <c r="G48" s="28"/>
      <c r="H48" s="28"/>
      <c r="I48" s="28"/>
      <c r="J48" s="28"/>
      <c r="K48" s="28"/>
      <c r="L48" s="28"/>
      <c r="M48" s="28"/>
      <c r="N48" s="28"/>
      <c r="O48" s="28"/>
      <c r="P48" s="28"/>
      <c r="Q48" s="28"/>
      <c r="R48" s="28"/>
      <c r="S48" s="28"/>
      <c r="T48" s="28"/>
      <c r="U48" s="28"/>
      <c r="V48" s="29"/>
      <c r="W48" s="29"/>
      <c r="X48" s="29"/>
      <c r="Y48" s="29"/>
      <c r="Z48" s="29"/>
      <c r="AA48" s="29"/>
      <c r="AB48" s="33">
        <f t="shared" si="10"/>
        <v>27.600000000000023</v>
      </c>
      <c r="AC48" s="34">
        <f t="shared" si="2"/>
        <v>89.59999999999991</v>
      </c>
      <c r="AD48" s="34">
        <f t="shared" si="3"/>
        <v>-20.800000000000182</v>
      </c>
      <c r="AE48" s="34">
        <f t="shared" si="9"/>
        <v>-100000</v>
      </c>
      <c r="AF48" s="35">
        <f>IF(AB48&lt;=ROUND(D$14,0),#REF!,-100000)</f>
        <v>-100000</v>
      </c>
      <c r="AG48" s="29"/>
      <c r="AH48" s="29"/>
      <c r="AI48" s="29"/>
      <c r="AJ48" s="29"/>
      <c r="AK48" s="29"/>
      <c r="AL48" s="29"/>
      <c r="AM48" s="29"/>
      <c r="AN48" s="29"/>
      <c r="AO48" s="28"/>
      <c r="AP48" s="28"/>
      <c r="AQ48" s="28"/>
      <c r="AR48" s="28"/>
      <c r="AS48" s="28"/>
    </row>
    <row r="49" spans="1:45" ht="15">
      <c r="A49" s="28"/>
      <c r="B49" s="28"/>
      <c r="C49" s="28"/>
      <c r="D49" s="28"/>
      <c r="E49" s="28"/>
      <c r="F49" s="28"/>
      <c r="G49" s="28"/>
      <c r="H49" s="28"/>
      <c r="I49" s="28"/>
      <c r="J49" s="28"/>
      <c r="K49" s="28"/>
      <c r="L49" s="28"/>
      <c r="M49" s="28"/>
      <c r="N49" s="28"/>
      <c r="O49" s="28"/>
      <c r="P49" s="28"/>
      <c r="Q49" s="28"/>
      <c r="R49" s="28"/>
      <c r="S49" s="28"/>
      <c r="T49" s="28"/>
      <c r="U49" s="28"/>
      <c r="V49" s="29"/>
      <c r="W49" s="29"/>
      <c r="X49" s="29"/>
      <c r="Y49" s="29"/>
      <c r="Z49" s="29"/>
      <c r="AA49" s="29"/>
      <c r="AB49" s="33">
        <f t="shared" si="10"/>
        <v>28.200000000000024</v>
      </c>
      <c r="AC49" s="34">
        <f t="shared" si="2"/>
        <v>87.1999999999999</v>
      </c>
      <c r="AD49" s="34">
        <f t="shared" si="3"/>
        <v>-25.600000000000193</v>
      </c>
      <c r="AE49" s="34">
        <f t="shared" si="9"/>
        <v>-100000</v>
      </c>
      <c r="AF49" s="35">
        <f>IF(AB49&lt;=ROUND(D$14,0),#REF!,-100000)</f>
        <v>-100000</v>
      </c>
      <c r="AG49" s="29"/>
      <c r="AH49" s="29"/>
      <c r="AI49" s="29"/>
      <c r="AJ49" s="29"/>
      <c r="AK49" s="29"/>
      <c r="AL49" s="29"/>
      <c r="AM49" s="29"/>
      <c r="AN49" s="29"/>
      <c r="AO49" s="28"/>
      <c r="AP49" s="28"/>
      <c r="AQ49" s="28"/>
      <c r="AR49" s="28"/>
      <c r="AS49" s="28"/>
    </row>
    <row r="50" spans="1:45" ht="15">
      <c r="A50" s="28"/>
      <c r="B50" s="28"/>
      <c r="C50" s="28"/>
      <c r="D50" s="28"/>
      <c r="E50" s="28"/>
      <c r="F50" s="28"/>
      <c r="G50" s="28"/>
      <c r="H50" s="28"/>
      <c r="I50" s="28"/>
      <c r="J50" s="28"/>
      <c r="K50" s="28"/>
      <c r="L50" s="28"/>
      <c r="M50" s="28"/>
      <c r="N50" s="28"/>
      <c r="O50" s="28"/>
      <c r="P50" s="28"/>
      <c r="Q50" s="28"/>
      <c r="R50" s="28"/>
      <c r="S50" s="28"/>
      <c r="T50" s="28"/>
      <c r="U50" s="28"/>
      <c r="V50" s="29"/>
      <c r="W50" s="29"/>
      <c r="X50" s="29"/>
      <c r="Y50" s="29"/>
      <c r="Z50" s="29"/>
      <c r="AA50" s="29"/>
      <c r="AB50" s="33">
        <f t="shared" si="10"/>
        <v>28.800000000000026</v>
      </c>
      <c r="AC50" s="34">
        <f t="shared" si="2"/>
        <v>84.7999999999999</v>
      </c>
      <c r="AD50" s="34">
        <f t="shared" si="3"/>
        <v>-30.400000000000205</v>
      </c>
      <c r="AE50" s="34">
        <f t="shared" si="9"/>
        <v>-100000</v>
      </c>
      <c r="AF50" s="35">
        <f>IF(AB50&lt;=ROUND(D$14,0),#REF!,-100000)</f>
        <v>-100000</v>
      </c>
      <c r="AG50" s="29"/>
      <c r="AH50" s="29"/>
      <c r="AI50" s="29"/>
      <c r="AJ50" s="29"/>
      <c r="AK50" s="29"/>
      <c r="AL50" s="29"/>
      <c r="AM50" s="29"/>
      <c r="AN50" s="29"/>
      <c r="AO50" s="28"/>
      <c r="AP50" s="28"/>
      <c r="AQ50" s="28"/>
      <c r="AR50" s="28"/>
      <c r="AS50" s="28"/>
    </row>
    <row r="51" spans="1:45" ht="15">
      <c r="A51" s="28"/>
      <c r="B51" s="28"/>
      <c r="C51" s="28"/>
      <c r="D51" s="28"/>
      <c r="E51" s="28"/>
      <c r="F51" s="28"/>
      <c r="G51" s="28"/>
      <c r="H51" s="28"/>
      <c r="I51" s="28"/>
      <c r="J51" s="28"/>
      <c r="K51" s="28"/>
      <c r="L51" s="28"/>
      <c r="M51" s="28"/>
      <c r="N51" s="28"/>
      <c r="O51" s="28"/>
      <c r="P51" s="28"/>
      <c r="Q51" s="28"/>
      <c r="R51" s="28"/>
      <c r="S51" s="28"/>
      <c r="T51" s="28"/>
      <c r="U51" s="28"/>
      <c r="V51" s="29"/>
      <c r="W51" s="29"/>
      <c r="X51" s="29"/>
      <c r="Y51" s="29"/>
      <c r="Z51" s="29"/>
      <c r="AA51" s="29"/>
      <c r="AB51" s="33">
        <f t="shared" si="10"/>
        <v>29.400000000000027</v>
      </c>
      <c r="AC51" s="34">
        <f t="shared" si="2"/>
        <v>82.39999999999989</v>
      </c>
      <c r="AD51" s="34">
        <f t="shared" si="3"/>
        <v>-35.200000000000216</v>
      </c>
      <c r="AE51" s="34">
        <f t="shared" si="9"/>
        <v>-100000</v>
      </c>
      <c r="AF51" s="35">
        <f>IF(AB51&lt;=ROUND(D$14,0),#REF!,-100000)</f>
        <v>-100000</v>
      </c>
      <c r="AG51" s="29"/>
      <c r="AH51" s="29"/>
      <c r="AI51" s="29"/>
      <c r="AJ51" s="29"/>
      <c r="AK51" s="29"/>
      <c r="AL51" s="29"/>
      <c r="AM51" s="29"/>
      <c r="AN51" s="29"/>
      <c r="AO51" s="28"/>
      <c r="AP51" s="28"/>
      <c r="AQ51" s="28"/>
      <c r="AR51" s="28"/>
      <c r="AS51" s="28"/>
    </row>
    <row r="52" spans="1:45" ht="15">
      <c r="A52" s="28"/>
      <c r="B52" s="28"/>
      <c r="C52" s="28"/>
      <c r="D52" s="28"/>
      <c r="E52" s="28"/>
      <c r="F52" s="28"/>
      <c r="G52" s="28"/>
      <c r="H52" s="28"/>
      <c r="I52" s="28"/>
      <c r="J52" s="28"/>
      <c r="K52" s="28"/>
      <c r="L52" s="28"/>
      <c r="M52" s="28"/>
      <c r="N52" s="28"/>
      <c r="O52" s="28"/>
      <c r="P52" s="28"/>
      <c r="Q52" s="28"/>
      <c r="R52" s="28"/>
      <c r="S52" s="28"/>
      <c r="T52" s="28"/>
      <c r="U52" s="28"/>
      <c r="V52" s="29"/>
      <c r="W52" s="29"/>
      <c r="X52" s="29"/>
      <c r="Y52" s="29"/>
      <c r="Z52" s="29"/>
      <c r="AA52" s="29"/>
      <c r="AB52" s="33">
        <f t="shared" si="10"/>
        <v>30.00000000000003</v>
      </c>
      <c r="AC52" s="34">
        <f t="shared" si="2"/>
        <v>79.99999999999989</v>
      </c>
      <c r="AD52" s="34">
        <f t="shared" si="3"/>
        <v>-40.00000000000023</v>
      </c>
      <c r="AE52" s="34">
        <f t="shared" si="9"/>
        <v>-100000</v>
      </c>
      <c r="AF52" s="35">
        <f>IF(AB52&lt;=ROUND(D$14,0),#REF!,-100000)</f>
        <v>-100000</v>
      </c>
      <c r="AG52" s="29"/>
      <c r="AH52" s="29"/>
      <c r="AI52" s="29"/>
      <c r="AJ52" s="29"/>
      <c r="AK52" s="29"/>
      <c r="AL52" s="29"/>
      <c r="AM52" s="29"/>
      <c r="AN52" s="29"/>
      <c r="AO52" s="28"/>
      <c r="AP52" s="28"/>
      <c r="AQ52" s="28"/>
      <c r="AR52" s="28"/>
      <c r="AS52" s="28"/>
    </row>
    <row r="53" spans="1:45" ht="15">
      <c r="A53" s="28"/>
      <c r="B53" s="28"/>
      <c r="C53" s="28"/>
      <c r="D53" s="28"/>
      <c r="E53" s="28"/>
      <c r="F53" s="28"/>
      <c r="G53" s="28"/>
      <c r="H53" s="28"/>
      <c r="I53" s="28"/>
      <c r="J53" s="28"/>
      <c r="K53" s="28"/>
      <c r="L53" s="28"/>
      <c r="M53" s="28"/>
      <c r="N53" s="28"/>
      <c r="O53" s="28"/>
      <c r="P53" s="28"/>
      <c r="Q53" s="28"/>
      <c r="R53" s="28"/>
      <c r="S53" s="28"/>
      <c r="T53" s="28"/>
      <c r="U53" s="28"/>
      <c r="V53" s="29"/>
      <c r="W53" s="29"/>
      <c r="X53" s="29"/>
      <c r="Y53" s="29"/>
      <c r="Z53" s="29"/>
      <c r="AA53" s="29"/>
      <c r="AB53" s="29"/>
      <c r="AC53" s="29"/>
      <c r="AD53" s="29"/>
      <c r="AE53" s="29"/>
      <c r="AF53" s="29"/>
      <c r="AG53" s="29"/>
      <c r="AH53" s="29"/>
      <c r="AI53" s="29"/>
      <c r="AJ53" s="29"/>
      <c r="AK53" s="29"/>
      <c r="AL53" s="29"/>
      <c r="AM53" s="29"/>
      <c r="AN53" s="29"/>
      <c r="AO53" s="28"/>
      <c r="AP53" s="28"/>
      <c r="AQ53" s="28"/>
      <c r="AR53" s="28"/>
      <c r="AS53" s="28"/>
    </row>
    <row r="54" spans="1:45" ht="15">
      <c r="A54" s="28"/>
      <c r="B54" s="28"/>
      <c r="C54" s="28"/>
      <c r="D54" s="28"/>
      <c r="E54" s="28"/>
      <c r="F54" s="28"/>
      <c r="G54" s="28"/>
      <c r="H54" s="28"/>
      <c r="I54" s="28"/>
      <c r="J54" s="28"/>
      <c r="K54" s="28"/>
      <c r="L54" s="28"/>
      <c r="M54" s="28"/>
      <c r="N54" s="28"/>
      <c r="O54" s="28"/>
      <c r="P54" s="28"/>
      <c r="Q54" s="28"/>
      <c r="R54" s="28"/>
      <c r="S54" s="28"/>
      <c r="T54" s="28"/>
      <c r="U54" s="28"/>
      <c r="V54" s="29"/>
      <c r="W54" s="29"/>
      <c r="X54" s="29"/>
      <c r="Y54" s="29"/>
      <c r="Z54" s="29"/>
      <c r="AA54" s="29"/>
      <c r="AB54" s="29"/>
      <c r="AC54" s="29"/>
      <c r="AD54" s="29"/>
      <c r="AE54" s="29"/>
      <c r="AF54" s="29"/>
      <c r="AG54" s="29"/>
      <c r="AH54" s="29"/>
      <c r="AI54" s="29"/>
      <c r="AJ54" s="29"/>
      <c r="AK54" s="29"/>
      <c r="AL54" s="29"/>
      <c r="AM54" s="29"/>
      <c r="AN54" s="29"/>
      <c r="AO54" s="28"/>
      <c r="AP54" s="28"/>
      <c r="AQ54" s="28"/>
      <c r="AR54" s="28"/>
      <c r="AS54" s="28"/>
    </row>
    <row r="55" spans="1:45" ht="15">
      <c r="A55" s="28"/>
      <c r="B55" s="28"/>
      <c r="C55" s="28"/>
      <c r="D55" s="28"/>
      <c r="E55" s="28"/>
      <c r="F55" s="28"/>
      <c r="G55" s="28"/>
      <c r="H55" s="28"/>
      <c r="I55" s="28"/>
      <c r="J55" s="28"/>
      <c r="K55" s="28"/>
      <c r="L55" s="28"/>
      <c r="M55" s="28"/>
      <c r="N55" s="28"/>
      <c r="O55" s="28"/>
      <c r="P55" s="28"/>
      <c r="Q55" s="28"/>
      <c r="R55" s="28"/>
      <c r="S55" s="28"/>
      <c r="T55" s="28"/>
      <c r="U55" s="28"/>
      <c r="V55" s="29"/>
      <c r="W55" s="29"/>
      <c r="X55" s="29"/>
      <c r="Y55" s="29"/>
      <c r="Z55" s="29"/>
      <c r="AA55" s="29"/>
      <c r="AB55" s="29"/>
      <c r="AC55" s="29"/>
      <c r="AD55" s="29"/>
      <c r="AE55" s="29"/>
      <c r="AF55" s="29"/>
      <c r="AG55" s="29"/>
      <c r="AH55" s="29"/>
      <c r="AI55" s="29"/>
      <c r="AJ55" s="29"/>
      <c r="AK55" s="29"/>
      <c r="AL55" s="29"/>
      <c r="AM55" s="29"/>
      <c r="AN55" s="29"/>
      <c r="AO55" s="28"/>
      <c r="AP55" s="28"/>
      <c r="AQ55" s="28"/>
      <c r="AR55" s="28"/>
      <c r="AS55" s="28"/>
    </row>
    <row r="56" spans="1:45" ht="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row>
    <row r="57" spans="1:45" ht="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ht="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row>
    <row r="59" spans="1:45" ht="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row>
    <row r="60" spans="1:45" ht="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row>
    <row r="61" spans="1:45" ht="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row>
    <row r="62" spans="1:45" ht="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row>
    <row r="63" spans="1:45" ht="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row>
    <row r="64" spans="1:45" ht="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row>
    <row r="65" spans="1:45" ht="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row>
    <row r="66" spans="1:45" ht="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row>
    <row r="67" spans="1:45" ht="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row>
    <row r="68" spans="1:45" ht="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row>
    <row r="69" spans="1:45" ht="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row>
    <row r="70" spans="1:45" ht="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row>
    <row r="71" spans="1:45" ht="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row>
    <row r="72" spans="1:45" ht="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row>
    <row r="73" spans="1:45" ht="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row>
    <row r="74" spans="1:45" ht="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row>
    <row r="75" spans="1:45" ht="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row>
    <row r="76" spans="1:45" ht="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row>
    <row r="77" spans="1:45" ht="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row>
    <row r="78" spans="1:45" ht="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row>
    <row r="79" spans="1:45" ht="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row>
    <row r="80" spans="1:45" ht="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row>
    <row r="81" spans="1:45" ht="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row>
    <row r="82" spans="1:45" ht="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row>
    <row r="83" spans="1:45" ht="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row>
    <row r="84" spans="1:45" ht="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row>
    <row r="85" spans="1:45" ht="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row>
    <row r="86" spans="1:45" ht="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row>
    <row r="87" spans="1:45" ht="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row>
    <row r="88" spans="1:45" ht="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row>
    <row r="89" spans="1:45" ht="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row>
    <row r="90" spans="1:45" ht="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row>
    <row r="91" spans="1:45" ht="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row>
    <row r="92" spans="1:45" ht="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row>
    <row r="93" spans="1:45" ht="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row>
    <row r="94" spans="1:45" ht="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row>
    <row r="95" spans="1:45" ht="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row>
    <row r="96" spans="1:45" ht="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row>
    <row r="97" spans="1:45" ht="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row>
    <row r="98" spans="1:45" ht="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row>
    <row r="99" spans="1:45" ht="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row>
    <row r="100" spans="1:45" ht="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row>
  </sheetData>
  <mergeCells count="17">
    <mergeCell ref="V13:Y13"/>
    <mergeCell ref="V14:W14"/>
    <mergeCell ref="V15:W15"/>
    <mergeCell ref="V16:W16"/>
    <mergeCell ref="Y14:Y16"/>
    <mergeCell ref="V9:Y9"/>
    <mergeCell ref="V10:Y10"/>
    <mergeCell ref="V11:Y11"/>
    <mergeCell ref="V12:Y12"/>
    <mergeCell ref="V5:Y5"/>
    <mergeCell ref="V6:Y6"/>
    <mergeCell ref="V7:Y7"/>
    <mergeCell ref="V8:Y8"/>
    <mergeCell ref="V1:Y1"/>
    <mergeCell ref="V2:Y2"/>
    <mergeCell ref="V3:Y3"/>
    <mergeCell ref="V4:Y4"/>
  </mergeCells>
  <printOptions/>
  <pageMargins left="0.75" right="0.75" top="1" bottom="1" header="0.5" footer="0.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Sheet6"/>
  <dimension ref="A1:AN100"/>
  <sheetViews>
    <sheetView workbookViewId="0" topLeftCell="A1">
      <selection activeCell="D27" sqref="D27"/>
    </sheetView>
  </sheetViews>
  <sheetFormatPr defaultColWidth="9.140625" defaultRowHeight="15"/>
  <cols>
    <col min="5" max="5" width="9.7109375" style="0" customWidth="1"/>
  </cols>
  <sheetData>
    <row r="1" spans="1:40" ht="15.75">
      <c r="A1" s="131" t="s">
        <v>132</v>
      </c>
      <c r="B1" s="131"/>
      <c r="C1" s="131"/>
      <c r="D1" s="131"/>
      <c r="E1" s="131"/>
      <c r="F1" s="131"/>
      <c r="G1" s="39"/>
      <c r="H1" s="39"/>
      <c r="I1" s="39"/>
      <c r="J1" s="39"/>
      <c r="K1" s="39"/>
      <c r="L1" s="39"/>
      <c r="M1" s="49"/>
      <c r="N1" s="49"/>
      <c r="O1" s="49"/>
      <c r="P1" s="49"/>
      <c r="Q1" s="49"/>
      <c r="R1" s="49"/>
      <c r="S1" s="49"/>
      <c r="T1" s="49"/>
      <c r="U1" s="49"/>
      <c r="V1" s="49"/>
      <c r="W1" s="49"/>
      <c r="X1" s="49"/>
      <c r="Y1" s="49"/>
      <c r="Z1" s="49"/>
      <c r="AA1" s="39"/>
      <c r="AB1" s="46" t="s">
        <v>110</v>
      </c>
      <c r="AC1" s="47" t="s">
        <v>37</v>
      </c>
      <c r="AD1" s="47" t="s">
        <v>38</v>
      </c>
      <c r="AE1" s="47" t="s">
        <v>63</v>
      </c>
      <c r="AF1" s="48" t="s">
        <v>64</v>
      </c>
      <c r="AG1" s="39"/>
      <c r="AH1" s="39"/>
      <c r="AI1" s="39"/>
      <c r="AJ1" s="39"/>
      <c r="AK1" s="39"/>
      <c r="AL1" s="39"/>
      <c r="AM1" s="40" t="s">
        <v>59</v>
      </c>
      <c r="AN1" s="40"/>
    </row>
    <row r="2" spans="1:40" ht="15.75">
      <c r="A2" s="131" t="s">
        <v>131</v>
      </c>
      <c r="B2" s="131"/>
      <c r="C2" s="131"/>
      <c r="D2" s="131"/>
      <c r="E2" s="131"/>
      <c r="F2" s="131"/>
      <c r="G2" s="39"/>
      <c r="H2" s="39"/>
      <c r="I2" s="39"/>
      <c r="J2" s="39"/>
      <c r="K2" s="39"/>
      <c r="L2" s="39"/>
      <c r="M2" s="49"/>
      <c r="N2" s="49"/>
      <c r="O2" s="49"/>
      <c r="P2" s="49"/>
      <c r="Q2" s="49"/>
      <c r="R2" s="49"/>
      <c r="S2" s="49"/>
      <c r="T2" s="49"/>
      <c r="U2" s="49"/>
      <c r="V2" s="49"/>
      <c r="W2" s="49"/>
      <c r="X2" s="49"/>
      <c r="Y2" s="49"/>
      <c r="Z2" s="49"/>
      <c r="AA2" s="39"/>
      <c r="AB2" s="43">
        <f>AK3</f>
        <v>0</v>
      </c>
      <c r="AC2" s="44">
        <f aca="true" t="shared" si="0" ref="AC2:AC33">200-4*AB2</f>
        <v>200</v>
      </c>
      <c r="AD2" s="44">
        <f aca="true" t="shared" si="1" ref="AD2:AD33">200-8*AB2</f>
        <v>200</v>
      </c>
      <c r="AE2" s="44">
        <f aca="true" t="shared" si="2" ref="AE2:AE33">IF(AB2&lt;=C$13,C$14,-100000)</f>
        <v>150</v>
      </c>
      <c r="AF2" s="45">
        <f aca="true" t="shared" si="3" ref="AF2:AF33">IF(AB2&lt;=D$13,D$14,-100000)</f>
        <v>130</v>
      </c>
      <c r="AG2" s="39"/>
      <c r="AH2" s="39"/>
      <c r="AI2" s="39"/>
      <c r="AJ2" s="39"/>
      <c r="AK2" s="39"/>
      <c r="AL2" s="39"/>
      <c r="AM2" s="40"/>
      <c r="AN2" s="40">
        <v>125</v>
      </c>
    </row>
    <row r="3" spans="1:40" ht="15">
      <c r="A3" s="132"/>
      <c r="B3" s="132"/>
      <c r="C3" s="132"/>
      <c r="D3" s="132"/>
      <c r="E3" s="132"/>
      <c r="F3" s="133"/>
      <c r="G3" s="39"/>
      <c r="H3" s="39"/>
      <c r="I3" s="39"/>
      <c r="J3" s="39"/>
      <c r="K3" s="39"/>
      <c r="L3" s="39"/>
      <c r="M3" s="49"/>
      <c r="N3" s="49"/>
      <c r="O3" s="49"/>
      <c r="P3" s="49"/>
      <c r="Q3" s="49"/>
      <c r="R3" s="49"/>
      <c r="S3" s="49"/>
      <c r="T3" s="49"/>
      <c r="U3" s="49"/>
      <c r="V3" s="49"/>
      <c r="W3" s="49"/>
      <c r="X3" s="49"/>
      <c r="Y3" s="49"/>
      <c r="Z3" s="49"/>
      <c r="AA3" s="39"/>
      <c r="AB3" s="43">
        <f>AB2+1</f>
        <v>1</v>
      </c>
      <c r="AC3" s="44">
        <f t="shared" si="0"/>
        <v>196</v>
      </c>
      <c r="AD3" s="44">
        <f t="shared" si="1"/>
        <v>192</v>
      </c>
      <c r="AE3" s="44">
        <f t="shared" si="2"/>
        <v>150</v>
      </c>
      <c r="AF3" s="45">
        <f t="shared" si="3"/>
        <v>130</v>
      </c>
      <c r="AG3" s="39"/>
      <c r="AH3" s="39"/>
      <c r="AI3" s="39"/>
      <c r="AJ3" s="39"/>
      <c r="AK3" s="39"/>
      <c r="AL3" s="39"/>
      <c r="AM3" s="39"/>
      <c r="AN3" s="39"/>
    </row>
    <row r="4" spans="1:40" ht="15">
      <c r="A4" s="132"/>
      <c r="B4" s="132"/>
      <c r="C4" s="132"/>
      <c r="D4" s="132"/>
      <c r="E4" s="132"/>
      <c r="F4" s="133"/>
      <c r="G4" s="39"/>
      <c r="H4" s="39"/>
      <c r="I4" s="39"/>
      <c r="J4" s="39"/>
      <c r="K4" s="39"/>
      <c r="L4" s="39"/>
      <c r="M4" s="49"/>
      <c r="N4" s="49"/>
      <c r="O4" s="49"/>
      <c r="P4" s="49"/>
      <c r="Q4" s="49"/>
      <c r="R4" s="49"/>
      <c r="S4" s="49"/>
      <c r="T4" s="49"/>
      <c r="U4" s="49"/>
      <c r="V4" s="49"/>
      <c r="W4" s="49"/>
      <c r="X4" s="49"/>
      <c r="Y4" s="49"/>
      <c r="Z4" s="49"/>
      <c r="AA4" s="39"/>
      <c r="AB4" s="43">
        <f aca="true" t="shared" si="4" ref="AB4:AB52">AB3+1</f>
        <v>2</v>
      </c>
      <c r="AC4" s="44">
        <f t="shared" si="0"/>
        <v>192</v>
      </c>
      <c r="AD4" s="44">
        <f t="shared" si="1"/>
        <v>184</v>
      </c>
      <c r="AE4" s="44">
        <f t="shared" si="2"/>
        <v>150</v>
      </c>
      <c r="AF4" s="45">
        <f t="shared" si="3"/>
        <v>130</v>
      </c>
      <c r="AG4" s="39"/>
      <c r="AH4" s="39"/>
      <c r="AI4" s="39"/>
      <c r="AJ4" s="39"/>
      <c r="AK4" s="39"/>
      <c r="AL4" s="39"/>
      <c r="AM4" s="39"/>
      <c r="AN4" s="39"/>
    </row>
    <row r="5" spans="1:40" ht="15">
      <c r="A5" s="132"/>
      <c r="B5" s="132"/>
      <c r="C5" s="132"/>
      <c r="D5" s="132"/>
      <c r="E5" s="132"/>
      <c r="F5" s="133"/>
      <c r="G5" s="39"/>
      <c r="H5" s="39"/>
      <c r="I5" s="39"/>
      <c r="J5" s="39"/>
      <c r="K5" s="39"/>
      <c r="L5" s="39"/>
      <c r="M5" s="49"/>
      <c r="N5" s="49"/>
      <c r="O5" s="49"/>
      <c r="P5" s="49"/>
      <c r="Q5" s="49"/>
      <c r="R5" s="49"/>
      <c r="S5" s="49"/>
      <c r="T5" s="49"/>
      <c r="U5" s="49"/>
      <c r="V5" s="49"/>
      <c r="W5" s="49"/>
      <c r="X5" s="49"/>
      <c r="Y5" s="49"/>
      <c r="Z5" s="49"/>
      <c r="AA5" s="39"/>
      <c r="AB5" s="43">
        <f t="shared" si="4"/>
        <v>3</v>
      </c>
      <c r="AC5" s="44">
        <f t="shared" si="0"/>
        <v>188</v>
      </c>
      <c r="AD5" s="44">
        <f t="shared" si="1"/>
        <v>176</v>
      </c>
      <c r="AE5" s="44">
        <f t="shared" si="2"/>
        <v>150</v>
      </c>
      <c r="AF5" s="45">
        <f t="shared" si="3"/>
        <v>130</v>
      </c>
      <c r="AG5" s="39"/>
      <c r="AH5" s="39"/>
      <c r="AI5" s="39"/>
      <c r="AJ5" s="39"/>
      <c r="AK5" s="39"/>
      <c r="AL5" s="39"/>
      <c r="AM5" s="39"/>
      <c r="AN5" s="39"/>
    </row>
    <row r="6" spans="1:40" ht="15">
      <c r="A6" s="132"/>
      <c r="B6" s="132"/>
      <c r="C6" s="132"/>
      <c r="D6" s="132"/>
      <c r="E6" s="132"/>
      <c r="F6" s="133"/>
      <c r="G6" s="39"/>
      <c r="H6" s="39"/>
      <c r="I6" s="39"/>
      <c r="J6" s="39"/>
      <c r="K6" s="39"/>
      <c r="L6" s="39"/>
      <c r="M6" s="49"/>
      <c r="N6" s="49"/>
      <c r="O6" s="49"/>
      <c r="P6" s="49"/>
      <c r="Q6" s="49"/>
      <c r="R6" s="49"/>
      <c r="S6" s="49"/>
      <c r="T6" s="49"/>
      <c r="U6" s="49"/>
      <c r="V6" s="49"/>
      <c r="W6" s="49"/>
      <c r="X6" s="49"/>
      <c r="Y6" s="49"/>
      <c r="Z6" s="49"/>
      <c r="AA6" s="39"/>
      <c r="AB6" s="43">
        <f t="shared" si="4"/>
        <v>4</v>
      </c>
      <c r="AC6" s="44">
        <f t="shared" si="0"/>
        <v>184</v>
      </c>
      <c r="AD6" s="44">
        <f t="shared" si="1"/>
        <v>168</v>
      </c>
      <c r="AE6" s="44">
        <f t="shared" si="2"/>
        <v>150</v>
      </c>
      <c r="AF6" s="45">
        <f t="shared" si="3"/>
        <v>130</v>
      </c>
      <c r="AG6" s="39"/>
      <c r="AH6" s="39"/>
      <c r="AI6" s="39"/>
      <c r="AJ6" s="39"/>
      <c r="AK6" s="39"/>
      <c r="AL6" s="39"/>
      <c r="AM6" s="39"/>
      <c r="AN6" s="39"/>
    </row>
    <row r="7" spans="1:40" ht="15">
      <c r="A7" s="50"/>
      <c r="B7" s="50"/>
      <c r="C7" s="50"/>
      <c r="D7" s="50"/>
      <c r="E7" s="132"/>
      <c r="F7" s="133"/>
      <c r="G7" s="39"/>
      <c r="H7" s="39"/>
      <c r="I7" s="39"/>
      <c r="J7" s="39"/>
      <c r="K7" s="39"/>
      <c r="L7" s="39"/>
      <c r="M7" s="49"/>
      <c r="N7" s="49"/>
      <c r="O7" s="49"/>
      <c r="P7" s="49"/>
      <c r="Q7" s="49"/>
      <c r="R7" s="49"/>
      <c r="S7" s="49"/>
      <c r="T7" s="49"/>
      <c r="U7" s="49"/>
      <c r="V7" s="49"/>
      <c r="W7" s="49"/>
      <c r="X7" s="49"/>
      <c r="Y7" s="49"/>
      <c r="Z7" s="49"/>
      <c r="AA7" s="39"/>
      <c r="AB7" s="43">
        <f t="shared" si="4"/>
        <v>5</v>
      </c>
      <c r="AC7" s="44">
        <f t="shared" si="0"/>
        <v>180</v>
      </c>
      <c r="AD7" s="44">
        <f t="shared" si="1"/>
        <v>160</v>
      </c>
      <c r="AE7" s="44">
        <f t="shared" si="2"/>
        <v>150</v>
      </c>
      <c r="AF7" s="45">
        <f t="shared" si="3"/>
        <v>130</v>
      </c>
      <c r="AG7" s="39"/>
      <c r="AH7" s="39"/>
      <c r="AI7" s="39"/>
      <c r="AJ7" s="39"/>
      <c r="AK7" s="39"/>
      <c r="AL7" s="39"/>
      <c r="AM7" s="39"/>
      <c r="AN7" s="39"/>
    </row>
    <row r="8" spans="1:40" ht="15">
      <c r="A8" s="50"/>
      <c r="B8" s="50"/>
      <c r="C8" s="50"/>
      <c r="D8" s="50"/>
      <c r="E8" s="132"/>
      <c r="F8" s="133"/>
      <c r="G8" s="39"/>
      <c r="H8" s="39"/>
      <c r="I8" s="39"/>
      <c r="J8" s="39"/>
      <c r="K8" s="39"/>
      <c r="L8" s="39"/>
      <c r="M8" s="49"/>
      <c r="N8" s="49"/>
      <c r="O8" s="49"/>
      <c r="P8" s="49"/>
      <c r="Q8" s="49"/>
      <c r="R8" s="49"/>
      <c r="S8" s="49"/>
      <c r="T8" s="49"/>
      <c r="U8" s="49"/>
      <c r="V8" s="49"/>
      <c r="W8" s="49"/>
      <c r="X8" s="49"/>
      <c r="Y8" s="49"/>
      <c r="Z8" s="49"/>
      <c r="AA8" s="39"/>
      <c r="AB8" s="43">
        <f t="shared" si="4"/>
        <v>6</v>
      </c>
      <c r="AC8" s="44">
        <f t="shared" si="0"/>
        <v>176</v>
      </c>
      <c r="AD8" s="44">
        <f t="shared" si="1"/>
        <v>152</v>
      </c>
      <c r="AE8" s="44">
        <f t="shared" si="2"/>
        <v>150</v>
      </c>
      <c r="AF8" s="45">
        <f t="shared" si="3"/>
        <v>130</v>
      </c>
      <c r="AG8" s="39"/>
      <c r="AH8" s="39"/>
      <c r="AI8" s="39"/>
      <c r="AJ8" s="39"/>
      <c r="AK8" s="39"/>
      <c r="AL8" s="39"/>
      <c r="AM8" s="39"/>
      <c r="AN8" s="39"/>
    </row>
    <row r="9" spans="1:40" ht="15">
      <c r="A9" s="128" t="s">
        <v>113</v>
      </c>
      <c r="B9" s="128"/>
      <c r="C9" s="128"/>
      <c r="D9" s="128"/>
      <c r="E9" s="128"/>
      <c r="F9" s="133"/>
      <c r="G9" s="39"/>
      <c r="H9" s="39"/>
      <c r="I9" s="39"/>
      <c r="J9" s="39"/>
      <c r="K9" s="39"/>
      <c r="L9" s="39"/>
      <c r="M9" s="49"/>
      <c r="N9" s="49"/>
      <c r="O9" s="49"/>
      <c r="P9" s="49"/>
      <c r="Q9" s="49"/>
      <c r="R9" s="49"/>
      <c r="S9" s="49"/>
      <c r="T9" s="49"/>
      <c r="U9" s="49"/>
      <c r="V9" s="49"/>
      <c r="W9" s="49"/>
      <c r="X9" s="49"/>
      <c r="Y9" s="49"/>
      <c r="Z9" s="49"/>
      <c r="AA9" s="39"/>
      <c r="AB9" s="43">
        <f t="shared" si="4"/>
        <v>7</v>
      </c>
      <c r="AC9" s="44">
        <f t="shared" si="0"/>
        <v>172</v>
      </c>
      <c r="AD9" s="44">
        <f t="shared" si="1"/>
        <v>144</v>
      </c>
      <c r="AE9" s="44">
        <f t="shared" si="2"/>
        <v>150</v>
      </c>
      <c r="AF9" s="45">
        <f t="shared" si="3"/>
        <v>130</v>
      </c>
      <c r="AG9" s="39"/>
      <c r="AH9" s="39"/>
      <c r="AI9" s="39"/>
      <c r="AJ9" s="40"/>
      <c r="AK9" s="39"/>
      <c r="AL9" s="39"/>
      <c r="AM9" s="39"/>
      <c r="AN9" s="39"/>
    </row>
    <row r="10" spans="1:40" ht="15.75" thickBot="1">
      <c r="A10" s="129" t="s">
        <v>114</v>
      </c>
      <c r="B10" s="129"/>
      <c r="C10" s="129"/>
      <c r="D10" s="129"/>
      <c r="E10" s="129"/>
      <c r="F10" s="133"/>
      <c r="G10" s="39"/>
      <c r="H10" s="39"/>
      <c r="I10" s="39"/>
      <c r="J10" s="39"/>
      <c r="K10" s="39"/>
      <c r="L10" s="39"/>
      <c r="M10" s="49"/>
      <c r="N10" s="49"/>
      <c r="O10" s="49"/>
      <c r="P10" s="49"/>
      <c r="Q10" s="49"/>
      <c r="R10" s="49"/>
      <c r="S10" s="49"/>
      <c r="T10" s="49"/>
      <c r="U10" s="49"/>
      <c r="V10" s="49"/>
      <c r="W10" s="49"/>
      <c r="X10" s="49"/>
      <c r="Y10" s="49"/>
      <c r="Z10" s="49"/>
      <c r="AA10" s="39"/>
      <c r="AB10" s="43">
        <f t="shared" si="4"/>
        <v>8</v>
      </c>
      <c r="AC10" s="44">
        <f t="shared" si="0"/>
        <v>168</v>
      </c>
      <c r="AD10" s="44">
        <f t="shared" si="1"/>
        <v>136</v>
      </c>
      <c r="AE10" s="44">
        <f t="shared" si="2"/>
        <v>150</v>
      </c>
      <c r="AF10" s="45">
        <f t="shared" si="3"/>
        <v>130</v>
      </c>
      <c r="AG10" s="39"/>
      <c r="AH10" s="39"/>
      <c r="AI10" s="39"/>
      <c r="AJ10" s="40"/>
      <c r="AK10" s="39"/>
      <c r="AL10" s="39"/>
      <c r="AM10" s="39"/>
      <c r="AN10" s="39"/>
    </row>
    <row r="11" spans="1:40" ht="15.75" thickTop="1">
      <c r="A11" s="42" t="s">
        <v>84</v>
      </c>
      <c r="B11" s="42">
        <f>AN2/10</f>
        <v>12.5</v>
      </c>
      <c r="C11" s="41"/>
      <c r="D11" s="50"/>
      <c r="E11" s="132"/>
      <c r="F11" s="133"/>
      <c r="G11" s="39"/>
      <c r="H11" s="39"/>
      <c r="I11" s="39"/>
      <c r="J11" s="39"/>
      <c r="K11" s="39"/>
      <c r="L11" s="39"/>
      <c r="M11" s="49"/>
      <c r="N11" s="49"/>
      <c r="O11" s="49"/>
      <c r="P11" s="49"/>
      <c r="Q11" s="49"/>
      <c r="R11" s="49"/>
      <c r="S11" s="49"/>
      <c r="T11" s="49"/>
      <c r="U11" s="49"/>
      <c r="V11" s="49"/>
      <c r="W11" s="49"/>
      <c r="X11" s="49"/>
      <c r="Y11" s="49"/>
      <c r="Z11" s="49"/>
      <c r="AA11" s="39"/>
      <c r="AB11" s="43">
        <f t="shared" si="4"/>
        <v>9</v>
      </c>
      <c r="AC11" s="44">
        <f t="shared" si="0"/>
        <v>164</v>
      </c>
      <c r="AD11" s="44">
        <f t="shared" si="1"/>
        <v>128</v>
      </c>
      <c r="AE11" s="44">
        <f t="shared" si="2"/>
        <v>150</v>
      </c>
      <c r="AF11" s="45">
        <f t="shared" si="3"/>
        <v>130</v>
      </c>
      <c r="AG11" s="39"/>
      <c r="AH11" s="40"/>
      <c r="AI11" s="40"/>
      <c r="AJ11" s="40"/>
      <c r="AK11" s="39"/>
      <c r="AL11" s="39"/>
      <c r="AM11" s="39"/>
      <c r="AN11" s="39"/>
    </row>
    <row r="12" spans="1:40" ht="15">
      <c r="A12" s="50"/>
      <c r="B12" s="50"/>
      <c r="C12" s="50"/>
      <c r="D12" s="50"/>
      <c r="E12" s="132"/>
      <c r="F12" s="133"/>
      <c r="G12" s="39"/>
      <c r="H12" s="39"/>
      <c r="I12" s="39"/>
      <c r="J12" s="39"/>
      <c r="K12" s="39"/>
      <c r="L12" s="39"/>
      <c r="M12" s="49"/>
      <c r="N12" s="49"/>
      <c r="O12" s="49"/>
      <c r="P12" s="49"/>
      <c r="Q12" s="49"/>
      <c r="R12" s="49"/>
      <c r="S12" s="49"/>
      <c r="T12" s="49"/>
      <c r="U12" s="49"/>
      <c r="V12" s="49"/>
      <c r="W12" s="49"/>
      <c r="X12" s="49"/>
      <c r="Y12" s="49"/>
      <c r="Z12" s="49"/>
      <c r="AA12" s="39"/>
      <c r="AB12" s="43">
        <f t="shared" si="4"/>
        <v>10</v>
      </c>
      <c r="AC12" s="44">
        <f t="shared" si="0"/>
        <v>160</v>
      </c>
      <c r="AD12" s="44">
        <f t="shared" si="1"/>
        <v>120</v>
      </c>
      <c r="AE12" s="44">
        <f t="shared" si="2"/>
        <v>150</v>
      </c>
      <c r="AF12" s="45">
        <f t="shared" si="3"/>
        <v>130</v>
      </c>
      <c r="AG12" s="39"/>
      <c r="AH12" s="39"/>
      <c r="AI12" s="39"/>
      <c r="AJ12" s="39"/>
      <c r="AK12" s="39"/>
      <c r="AL12" s="39"/>
      <c r="AM12" s="39"/>
      <c r="AN12" s="39"/>
    </row>
    <row r="13" spans="1:40" ht="15">
      <c r="A13" s="130" t="s">
        <v>58</v>
      </c>
      <c r="B13" s="130"/>
      <c r="C13" s="125">
        <f>B11</f>
        <v>12.5</v>
      </c>
      <c r="D13" s="125">
        <f>B11+5</f>
        <v>17.5</v>
      </c>
      <c r="E13" s="132"/>
      <c r="F13" s="133"/>
      <c r="G13" s="39"/>
      <c r="H13" s="39"/>
      <c r="I13" s="39"/>
      <c r="J13" s="39"/>
      <c r="K13" s="39"/>
      <c r="L13" s="39"/>
      <c r="M13" s="49"/>
      <c r="N13" s="49"/>
      <c r="O13" s="49"/>
      <c r="P13" s="49"/>
      <c r="Q13" s="49"/>
      <c r="R13" s="49"/>
      <c r="S13" s="49"/>
      <c r="T13" s="49"/>
      <c r="U13" s="49"/>
      <c r="V13" s="49"/>
      <c r="W13" s="49"/>
      <c r="X13" s="49"/>
      <c r="Y13" s="49"/>
      <c r="Z13" s="49"/>
      <c r="AA13" s="39"/>
      <c r="AB13" s="43">
        <f t="shared" si="4"/>
        <v>11</v>
      </c>
      <c r="AC13" s="44">
        <f t="shared" si="0"/>
        <v>156</v>
      </c>
      <c r="AD13" s="44">
        <f t="shared" si="1"/>
        <v>112</v>
      </c>
      <c r="AE13" s="44">
        <f t="shared" si="2"/>
        <v>150</v>
      </c>
      <c r="AF13" s="45">
        <f t="shared" si="3"/>
        <v>130</v>
      </c>
      <c r="AG13" s="39"/>
      <c r="AH13" s="39"/>
      <c r="AI13" s="39"/>
      <c r="AJ13" s="39"/>
      <c r="AK13" s="39"/>
      <c r="AL13" s="39"/>
      <c r="AM13" s="39"/>
      <c r="AN13" s="39"/>
    </row>
    <row r="14" spans="1:40" ht="15">
      <c r="A14" s="130" t="s">
        <v>3</v>
      </c>
      <c r="B14" s="130"/>
      <c r="C14" s="125">
        <f>200-4*B11</f>
        <v>150</v>
      </c>
      <c r="D14" s="125">
        <f>200-4*(B11+5)</f>
        <v>130</v>
      </c>
      <c r="E14" s="132"/>
      <c r="F14" s="133"/>
      <c r="G14" s="39"/>
      <c r="H14" s="39"/>
      <c r="I14" s="39"/>
      <c r="J14" s="39"/>
      <c r="K14" s="39"/>
      <c r="L14" s="39"/>
      <c r="M14" s="49"/>
      <c r="N14" s="49"/>
      <c r="O14" s="49"/>
      <c r="P14" s="49"/>
      <c r="Q14" s="49"/>
      <c r="R14" s="49"/>
      <c r="S14" s="49"/>
      <c r="T14" s="49"/>
      <c r="U14" s="49"/>
      <c r="V14" s="49"/>
      <c r="W14" s="49"/>
      <c r="X14" s="49"/>
      <c r="Y14" s="49"/>
      <c r="Z14" s="49"/>
      <c r="AA14" s="39"/>
      <c r="AB14" s="43">
        <f t="shared" si="4"/>
        <v>12</v>
      </c>
      <c r="AC14" s="44">
        <f t="shared" si="0"/>
        <v>152</v>
      </c>
      <c r="AD14" s="44">
        <f t="shared" si="1"/>
        <v>104</v>
      </c>
      <c r="AE14" s="44">
        <f t="shared" si="2"/>
        <v>150</v>
      </c>
      <c r="AF14" s="45">
        <f t="shared" si="3"/>
        <v>130</v>
      </c>
      <c r="AG14" s="39"/>
      <c r="AH14" s="39"/>
      <c r="AI14" s="39"/>
      <c r="AJ14" s="39"/>
      <c r="AK14" s="39"/>
      <c r="AL14" s="39"/>
      <c r="AM14" s="39"/>
      <c r="AN14" s="39"/>
    </row>
    <row r="15" spans="1:40" ht="15">
      <c r="A15" s="130" t="s">
        <v>112</v>
      </c>
      <c r="B15" s="130"/>
      <c r="C15" s="125">
        <f>C14*B11</f>
        <v>1875</v>
      </c>
      <c r="D15" s="125">
        <f>D14*(B11+5)</f>
        <v>2275</v>
      </c>
      <c r="E15" s="132"/>
      <c r="F15" s="133"/>
      <c r="G15" s="39"/>
      <c r="H15" s="39"/>
      <c r="I15" s="39"/>
      <c r="J15" s="39"/>
      <c r="K15" s="39"/>
      <c r="L15" s="39"/>
      <c r="M15" s="49"/>
      <c r="N15" s="49"/>
      <c r="O15" s="49"/>
      <c r="P15" s="49"/>
      <c r="Q15" s="49"/>
      <c r="R15" s="49"/>
      <c r="S15" s="49"/>
      <c r="T15" s="49"/>
      <c r="U15" s="49"/>
      <c r="V15" s="49"/>
      <c r="W15" s="49"/>
      <c r="X15" s="49"/>
      <c r="Y15" s="49"/>
      <c r="Z15" s="49"/>
      <c r="AA15" s="39"/>
      <c r="AB15" s="43">
        <f t="shared" si="4"/>
        <v>13</v>
      </c>
      <c r="AC15" s="44">
        <f t="shared" si="0"/>
        <v>148</v>
      </c>
      <c r="AD15" s="44">
        <f t="shared" si="1"/>
        <v>96</v>
      </c>
      <c r="AE15" s="44">
        <f t="shared" si="2"/>
        <v>-100000</v>
      </c>
      <c r="AF15" s="45">
        <f t="shared" si="3"/>
        <v>130</v>
      </c>
      <c r="AG15" s="39"/>
      <c r="AH15" s="39"/>
      <c r="AI15" s="39"/>
      <c r="AJ15" s="39"/>
      <c r="AK15" s="39"/>
      <c r="AL15" s="39"/>
      <c r="AM15" s="39"/>
      <c r="AN15" s="39"/>
    </row>
    <row r="16" spans="1:40" ht="15">
      <c r="A16" s="120"/>
      <c r="B16" s="122"/>
      <c r="C16" s="130" t="s">
        <v>57</v>
      </c>
      <c r="D16" s="130"/>
      <c r="E16" s="132"/>
      <c r="F16" s="133"/>
      <c r="G16" s="39"/>
      <c r="H16" s="39"/>
      <c r="I16" s="39"/>
      <c r="J16" s="39"/>
      <c r="K16" s="39"/>
      <c r="L16" s="39"/>
      <c r="M16" s="49"/>
      <c r="N16" s="49"/>
      <c r="O16" s="49"/>
      <c r="P16" s="49"/>
      <c r="Q16" s="49"/>
      <c r="R16" s="49"/>
      <c r="S16" s="49"/>
      <c r="T16" s="49"/>
      <c r="U16" s="49"/>
      <c r="V16" s="49"/>
      <c r="W16" s="49"/>
      <c r="X16" s="49"/>
      <c r="Y16" s="49"/>
      <c r="Z16" s="49"/>
      <c r="AA16" s="39"/>
      <c r="AB16" s="43">
        <f t="shared" si="4"/>
        <v>14</v>
      </c>
      <c r="AC16" s="44">
        <f t="shared" si="0"/>
        <v>144</v>
      </c>
      <c r="AD16" s="44">
        <f t="shared" si="1"/>
        <v>88</v>
      </c>
      <c r="AE16" s="44">
        <f t="shared" si="2"/>
        <v>-100000</v>
      </c>
      <c r="AF16" s="45">
        <f t="shared" si="3"/>
        <v>130</v>
      </c>
      <c r="AG16" s="39"/>
      <c r="AH16" s="39"/>
      <c r="AI16" s="39"/>
      <c r="AJ16" s="39"/>
      <c r="AK16" s="39"/>
      <c r="AL16" s="39"/>
      <c r="AM16" s="39"/>
      <c r="AN16" s="39"/>
    </row>
    <row r="17" spans="1:40" ht="15">
      <c r="A17" s="130" t="s">
        <v>60</v>
      </c>
      <c r="B17" s="130"/>
      <c r="C17" s="130">
        <f>D15-C15</f>
        <v>400</v>
      </c>
      <c r="D17" s="130"/>
      <c r="E17" s="132"/>
      <c r="F17" s="133"/>
      <c r="G17" s="39"/>
      <c r="H17" s="39"/>
      <c r="I17" s="39"/>
      <c r="J17" s="39"/>
      <c r="K17" s="39"/>
      <c r="L17" s="39"/>
      <c r="M17" s="49"/>
      <c r="N17" s="49"/>
      <c r="O17" s="49"/>
      <c r="P17" s="49"/>
      <c r="Q17" s="49"/>
      <c r="R17" s="49"/>
      <c r="S17" s="49"/>
      <c r="T17" s="49"/>
      <c r="U17" s="49"/>
      <c r="V17" s="49"/>
      <c r="W17" s="49"/>
      <c r="X17" s="49"/>
      <c r="Y17" s="49"/>
      <c r="Z17" s="49"/>
      <c r="AA17" s="39"/>
      <c r="AB17" s="43">
        <f t="shared" si="4"/>
        <v>15</v>
      </c>
      <c r="AC17" s="44">
        <f t="shared" si="0"/>
        <v>140</v>
      </c>
      <c r="AD17" s="44">
        <f t="shared" si="1"/>
        <v>80</v>
      </c>
      <c r="AE17" s="44">
        <f t="shared" si="2"/>
        <v>-100000</v>
      </c>
      <c r="AF17" s="45">
        <f t="shared" si="3"/>
        <v>130</v>
      </c>
      <c r="AG17" s="39"/>
      <c r="AH17" s="39"/>
      <c r="AI17" s="39"/>
      <c r="AJ17" s="39"/>
      <c r="AK17" s="39"/>
      <c r="AL17" s="39"/>
      <c r="AM17" s="39"/>
      <c r="AN17" s="39"/>
    </row>
    <row r="18" spans="1:40" ht="15">
      <c r="A18" s="130" t="s">
        <v>62</v>
      </c>
      <c r="B18" s="130"/>
      <c r="C18" s="130">
        <f>5*D14</f>
        <v>650</v>
      </c>
      <c r="D18" s="130"/>
      <c r="E18" s="132"/>
      <c r="F18" s="133"/>
      <c r="G18" s="39"/>
      <c r="H18" s="39"/>
      <c r="I18" s="39"/>
      <c r="J18" s="39"/>
      <c r="K18" s="39"/>
      <c r="L18" s="39"/>
      <c r="M18" s="49"/>
      <c r="N18" s="49"/>
      <c r="O18" s="49"/>
      <c r="P18" s="49"/>
      <c r="Q18" s="49"/>
      <c r="R18" s="49"/>
      <c r="S18" s="49"/>
      <c r="T18" s="49"/>
      <c r="U18" s="49"/>
      <c r="V18" s="49"/>
      <c r="W18" s="49"/>
      <c r="X18" s="49"/>
      <c r="Y18" s="49"/>
      <c r="Z18" s="49"/>
      <c r="AA18" s="39"/>
      <c r="AB18" s="43">
        <f t="shared" si="4"/>
        <v>16</v>
      </c>
      <c r="AC18" s="44">
        <f t="shared" si="0"/>
        <v>136</v>
      </c>
      <c r="AD18" s="44">
        <f t="shared" si="1"/>
        <v>72</v>
      </c>
      <c r="AE18" s="44">
        <f t="shared" si="2"/>
        <v>-100000</v>
      </c>
      <c r="AF18" s="45">
        <f t="shared" si="3"/>
        <v>130</v>
      </c>
      <c r="AG18" s="39"/>
      <c r="AH18" s="39"/>
      <c r="AI18" s="39"/>
      <c r="AJ18" s="39"/>
      <c r="AK18" s="39"/>
      <c r="AL18" s="39"/>
      <c r="AM18" s="39"/>
      <c r="AN18" s="39"/>
    </row>
    <row r="19" spans="1:40" ht="15">
      <c r="A19" s="130" t="s">
        <v>61</v>
      </c>
      <c r="B19" s="130"/>
      <c r="C19" s="130">
        <f>-(C14-D14)*B11</f>
        <v>-250</v>
      </c>
      <c r="D19" s="130"/>
      <c r="E19" s="132"/>
      <c r="F19" s="133"/>
      <c r="G19" s="39"/>
      <c r="H19" s="39"/>
      <c r="I19" s="39"/>
      <c r="J19" s="39"/>
      <c r="K19" s="39"/>
      <c r="L19" s="39"/>
      <c r="M19" s="49"/>
      <c r="N19" s="49"/>
      <c r="O19" s="49"/>
      <c r="P19" s="49"/>
      <c r="Q19" s="49"/>
      <c r="R19" s="49"/>
      <c r="S19" s="49"/>
      <c r="T19" s="49"/>
      <c r="U19" s="49"/>
      <c r="V19" s="49"/>
      <c r="W19" s="49"/>
      <c r="X19" s="49"/>
      <c r="Y19" s="49"/>
      <c r="Z19" s="49"/>
      <c r="AA19" s="39"/>
      <c r="AB19" s="43">
        <f t="shared" si="4"/>
        <v>17</v>
      </c>
      <c r="AC19" s="44">
        <f t="shared" si="0"/>
        <v>132</v>
      </c>
      <c r="AD19" s="44">
        <f t="shared" si="1"/>
        <v>64</v>
      </c>
      <c r="AE19" s="44">
        <f t="shared" si="2"/>
        <v>-100000</v>
      </c>
      <c r="AF19" s="45">
        <f t="shared" si="3"/>
        <v>130</v>
      </c>
      <c r="AG19" s="39"/>
      <c r="AH19" s="39"/>
      <c r="AI19" s="39"/>
      <c r="AJ19" s="39"/>
      <c r="AK19" s="39"/>
      <c r="AL19" s="39"/>
      <c r="AM19" s="39"/>
      <c r="AN19" s="39"/>
    </row>
    <row r="20" spans="1:40" ht="15">
      <c r="A20" s="130" t="s">
        <v>65</v>
      </c>
      <c r="B20" s="130"/>
      <c r="C20" s="130">
        <f>C19/5</f>
        <v>-50</v>
      </c>
      <c r="D20" s="130"/>
      <c r="E20" s="132"/>
      <c r="F20" s="133"/>
      <c r="G20" s="39"/>
      <c r="H20" s="39"/>
      <c r="I20" s="39"/>
      <c r="J20" s="39"/>
      <c r="K20" s="39"/>
      <c r="L20" s="39"/>
      <c r="M20" s="49"/>
      <c r="N20" s="49"/>
      <c r="O20" s="49"/>
      <c r="P20" s="49"/>
      <c r="Q20" s="49"/>
      <c r="R20" s="49"/>
      <c r="S20" s="49"/>
      <c r="T20" s="49"/>
      <c r="U20" s="49"/>
      <c r="V20" s="49"/>
      <c r="W20" s="49"/>
      <c r="X20" s="49"/>
      <c r="Y20" s="49"/>
      <c r="Z20" s="49"/>
      <c r="AA20" s="39"/>
      <c r="AB20" s="43">
        <f t="shared" si="4"/>
        <v>18</v>
      </c>
      <c r="AC20" s="44">
        <f t="shared" si="0"/>
        <v>128</v>
      </c>
      <c r="AD20" s="44">
        <f t="shared" si="1"/>
        <v>56</v>
      </c>
      <c r="AE20" s="44">
        <f t="shared" si="2"/>
        <v>-100000</v>
      </c>
      <c r="AF20" s="45">
        <f t="shared" si="3"/>
        <v>-100000</v>
      </c>
      <c r="AG20" s="39"/>
      <c r="AH20" s="39"/>
      <c r="AI20" s="39"/>
      <c r="AJ20" s="39"/>
      <c r="AK20" s="39"/>
      <c r="AL20" s="39"/>
      <c r="AM20" s="39"/>
      <c r="AN20" s="39"/>
    </row>
    <row r="21" spans="1:40" ht="15">
      <c r="A21" s="50"/>
      <c r="B21" s="50"/>
      <c r="C21" s="50"/>
      <c r="D21" s="132"/>
      <c r="E21" s="132"/>
      <c r="F21" s="133"/>
      <c r="G21" s="49"/>
      <c r="H21" s="49"/>
      <c r="I21" s="49"/>
      <c r="J21" s="49"/>
      <c r="K21" s="49"/>
      <c r="L21" s="49"/>
      <c r="M21" s="49"/>
      <c r="N21" s="49"/>
      <c r="O21" s="49"/>
      <c r="P21" s="49"/>
      <c r="Q21" s="49"/>
      <c r="R21" s="49"/>
      <c r="S21" s="49"/>
      <c r="T21" s="49"/>
      <c r="U21" s="49"/>
      <c r="V21" s="49"/>
      <c r="W21" s="49"/>
      <c r="X21" s="49"/>
      <c r="Y21" s="49"/>
      <c r="Z21" s="49"/>
      <c r="AA21" s="39"/>
      <c r="AB21" s="43">
        <f t="shared" si="4"/>
        <v>19</v>
      </c>
      <c r="AC21" s="44">
        <f t="shared" si="0"/>
        <v>124</v>
      </c>
      <c r="AD21" s="44">
        <f t="shared" si="1"/>
        <v>48</v>
      </c>
      <c r="AE21" s="44">
        <f t="shared" si="2"/>
        <v>-100000</v>
      </c>
      <c r="AF21" s="45">
        <f t="shared" si="3"/>
        <v>-100000</v>
      </c>
      <c r="AG21" s="39"/>
      <c r="AH21" s="39"/>
      <c r="AI21" s="39"/>
      <c r="AJ21" s="39"/>
      <c r="AK21" s="39"/>
      <c r="AL21" s="39"/>
      <c r="AM21" s="39"/>
      <c r="AN21" s="39"/>
    </row>
    <row r="22" spans="1:40" ht="15">
      <c r="A22" s="50"/>
      <c r="B22" s="50"/>
      <c r="C22" s="50"/>
      <c r="D22" s="132"/>
      <c r="E22" s="132"/>
      <c r="F22" s="133"/>
      <c r="G22" s="49"/>
      <c r="H22" s="49"/>
      <c r="I22" s="49"/>
      <c r="J22" s="49"/>
      <c r="K22" s="49"/>
      <c r="L22" s="49"/>
      <c r="M22" s="49"/>
      <c r="N22" s="49"/>
      <c r="O22" s="49"/>
      <c r="P22" s="49"/>
      <c r="Q22" s="49"/>
      <c r="R22" s="49"/>
      <c r="S22" s="49"/>
      <c r="T22" s="49"/>
      <c r="U22" s="49"/>
      <c r="V22" s="49"/>
      <c r="W22" s="49"/>
      <c r="X22" s="49"/>
      <c r="Y22" s="49"/>
      <c r="Z22" s="49"/>
      <c r="AA22" s="39"/>
      <c r="AB22" s="43">
        <f t="shared" si="4"/>
        <v>20</v>
      </c>
      <c r="AC22" s="44">
        <f t="shared" si="0"/>
        <v>120</v>
      </c>
      <c r="AD22" s="44">
        <f t="shared" si="1"/>
        <v>40</v>
      </c>
      <c r="AE22" s="44">
        <f t="shared" si="2"/>
        <v>-100000</v>
      </c>
      <c r="AF22" s="45">
        <f t="shared" si="3"/>
        <v>-100000</v>
      </c>
      <c r="AG22" s="39"/>
      <c r="AH22" s="39"/>
      <c r="AI22" s="39"/>
      <c r="AJ22" s="39"/>
      <c r="AK22" s="39"/>
      <c r="AL22" s="39"/>
      <c r="AM22" s="39"/>
      <c r="AN22" s="39"/>
    </row>
    <row r="23" spans="1:40" ht="15">
      <c r="A23" s="49"/>
      <c r="B23" s="49"/>
      <c r="C23" s="49"/>
      <c r="D23" s="133"/>
      <c r="E23" s="133"/>
      <c r="F23" s="133"/>
      <c r="G23" s="49"/>
      <c r="H23" s="49"/>
      <c r="I23" s="49"/>
      <c r="J23" s="49"/>
      <c r="K23" s="49"/>
      <c r="L23" s="49"/>
      <c r="M23" s="49"/>
      <c r="N23" s="49"/>
      <c r="O23" s="49"/>
      <c r="P23" s="49"/>
      <c r="Q23" s="49"/>
      <c r="R23" s="49"/>
      <c r="S23" s="49"/>
      <c r="T23" s="49"/>
      <c r="U23" s="49"/>
      <c r="V23" s="49"/>
      <c r="W23" s="49"/>
      <c r="X23" s="49"/>
      <c r="Y23" s="49"/>
      <c r="Z23" s="49"/>
      <c r="AA23" s="39"/>
      <c r="AB23" s="43">
        <f t="shared" si="4"/>
        <v>21</v>
      </c>
      <c r="AC23" s="44">
        <f t="shared" si="0"/>
        <v>116</v>
      </c>
      <c r="AD23" s="44">
        <f t="shared" si="1"/>
        <v>32</v>
      </c>
      <c r="AE23" s="44">
        <f t="shared" si="2"/>
        <v>-100000</v>
      </c>
      <c r="AF23" s="45">
        <f t="shared" si="3"/>
        <v>-100000</v>
      </c>
      <c r="AG23" s="39"/>
      <c r="AH23" s="39"/>
      <c r="AI23" s="39"/>
      <c r="AJ23" s="39"/>
      <c r="AK23" s="39"/>
      <c r="AL23" s="39"/>
      <c r="AM23" s="39"/>
      <c r="AN23" s="39"/>
    </row>
    <row r="24" spans="1:40" ht="15">
      <c r="A24" s="133"/>
      <c r="B24" s="133"/>
      <c r="C24" s="133"/>
      <c r="D24" s="133"/>
      <c r="E24" s="133"/>
      <c r="F24" s="133"/>
      <c r="G24" s="49"/>
      <c r="H24" s="49"/>
      <c r="I24" s="49"/>
      <c r="J24" s="49"/>
      <c r="K24" s="49"/>
      <c r="L24" s="49"/>
      <c r="M24" s="49"/>
      <c r="N24" s="49"/>
      <c r="O24" s="49"/>
      <c r="P24" s="49"/>
      <c r="Q24" s="49"/>
      <c r="R24" s="49"/>
      <c r="S24" s="49"/>
      <c r="T24" s="49"/>
      <c r="U24" s="49"/>
      <c r="V24" s="49"/>
      <c r="W24" s="49"/>
      <c r="X24" s="49"/>
      <c r="Y24" s="49"/>
      <c r="Z24" s="49"/>
      <c r="AA24" s="39"/>
      <c r="AB24" s="43">
        <f t="shared" si="4"/>
        <v>22</v>
      </c>
      <c r="AC24" s="44">
        <f t="shared" si="0"/>
        <v>112</v>
      </c>
      <c r="AD24" s="44">
        <f t="shared" si="1"/>
        <v>24</v>
      </c>
      <c r="AE24" s="44">
        <f t="shared" si="2"/>
        <v>-100000</v>
      </c>
      <c r="AF24" s="45">
        <f t="shared" si="3"/>
        <v>-100000</v>
      </c>
      <c r="AG24" s="39"/>
      <c r="AH24" s="39"/>
      <c r="AI24" s="39"/>
      <c r="AJ24" s="39"/>
      <c r="AK24" s="39"/>
      <c r="AL24" s="39"/>
      <c r="AM24" s="39"/>
      <c r="AN24" s="39"/>
    </row>
    <row r="25" spans="1:40" ht="15">
      <c r="A25" s="133"/>
      <c r="B25" s="133"/>
      <c r="C25" s="133"/>
      <c r="D25" s="133"/>
      <c r="E25" s="133"/>
      <c r="F25" s="133"/>
      <c r="G25" s="49"/>
      <c r="H25" s="49"/>
      <c r="I25" s="49"/>
      <c r="J25" s="49"/>
      <c r="K25" s="49"/>
      <c r="L25" s="49"/>
      <c r="M25" s="49"/>
      <c r="N25" s="49"/>
      <c r="O25" s="49"/>
      <c r="P25" s="49"/>
      <c r="Q25" s="49"/>
      <c r="R25" s="49"/>
      <c r="S25" s="49"/>
      <c r="T25" s="49"/>
      <c r="U25" s="49"/>
      <c r="V25" s="49"/>
      <c r="W25" s="49"/>
      <c r="X25" s="49"/>
      <c r="Y25" s="49"/>
      <c r="Z25" s="49"/>
      <c r="AA25" s="39"/>
      <c r="AB25" s="43">
        <f t="shared" si="4"/>
        <v>23</v>
      </c>
      <c r="AC25" s="44">
        <f t="shared" si="0"/>
        <v>108</v>
      </c>
      <c r="AD25" s="44">
        <f t="shared" si="1"/>
        <v>16</v>
      </c>
      <c r="AE25" s="44">
        <f t="shared" si="2"/>
        <v>-100000</v>
      </c>
      <c r="AF25" s="45">
        <f t="shared" si="3"/>
        <v>-100000</v>
      </c>
      <c r="AG25" s="39"/>
      <c r="AH25" s="39"/>
      <c r="AI25" s="39"/>
      <c r="AJ25" s="39"/>
      <c r="AK25" s="39"/>
      <c r="AL25" s="39"/>
      <c r="AM25" s="39"/>
      <c r="AN25" s="39"/>
    </row>
    <row r="26" spans="1:40" ht="1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39"/>
      <c r="AB26" s="43">
        <f t="shared" si="4"/>
        <v>24</v>
      </c>
      <c r="AC26" s="44">
        <f t="shared" si="0"/>
        <v>104</v>
      </c>
      <c r="AD26" s="44">
        <f t="shared" si="1"/>
        <v>8</v>
      </c>
      <c r="AE26" s="44">
        <f t="shared" si="2"/>
        <v>-100000</v>
      </c>
      <c r="AF26" s="45">
        <f t="shared" si="3"/>
        <v>-100000</v>
      </c>
      <c r="AG26" s="39"/>
      <c r="AH26" s="39"/>
      <c r="AI26" s="39"/>
      <c r="AJ26" s="39"/>
      <c r="AK26" s="39"/>
      <c r="AL26" s="39"/>
      <c r="AM26" s="39"/>
      <c r="AN26" s="39"/>
    </row>
    <row r="27" spans="1:40" ht="1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39"/>
      <c r="AB27" s="43">
        <f t="shared" si="4"/>
        <v>25</v>
      </c>
      <c r="AC27" s="44">
        <f t="shared" si="0"/>
        <v>100</v>
      </c>
      <c r="AD27" s="44">
        <f t="shared" si="1"/>
        <v>0</v>
      </c>
      <c r="AE27" s="44">
        <f t="shared" si="2"/>
        <v>-100000</v>
      </c>
      <c r="AF27" s="45">
        <f t="shared" si="3"/>
        <v>-100000</v>
      </c>
      <c r="AG27" s="39"/>
      <c r="AH27" s="39"/>
      <c r="AI27" s="39"/>
      <c r="AJ27" s="39"/>
      <c r="AK27" s="39"/>
      <c r="AL27" s="39"/>
      <c r="AM27" s="39"/>
      <c r="AN27" s="39"/>
    </row>
    <row r="28" spans="1:40" ht="1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39"/>
      <c r="AB28" s="43">
        <f t="shared" si="4"/>
        <v>26</v>
      </c>
      <c r="AC28" s="44">
        <f t="shared" si="0"/>
        <v>96</v>
      </c>
      <c r="AD28" s="44">
        <f t="shared" si="1"/>
        <v>-8</v>
      </c>
      <c r="AE28" s="44">
        <f t="shared" si="2"/>
        <v>-100000</v>
      </c>
      <c r="AF28" s="45">
        <f t="shared" si="3"/>
        <v>-100000</v>
      </c>
      <c r="AG28" s="39"/>
      <c r="AH28" s="39"/>
      <c r="AI28" s="39"/>
      <c r="AJ28" s="39"/>
      <c r="AK28" s="39"/>
      <c r="AL28" s="39"/>
      <c r="AM28" s="39"/>
      <c r="AN28" s="39"/>
    </row>
    <row r="29" spans="1:40" ht="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39"/>
      <c r="AB29" s="43">
        <f t="shared" si="4"/>
        <v>27</v>
      </c>
      <c r="AC29" s="44">
        <f t="shared" si="0"/>
        <v>92</v>
      </c>
      <c r="AD29" s="44">
        <f t="shared" si="1"/>
        <v>-16</v>
      </c>
      <c r="AE29" s="44">
        <f t="shared" si="2"/>
        <v>-100000</v>
      </c>
      <c r="AF29" s="45">
        <f t="shared" si="3"/>
        <v>-100000</v>
      </c>
      <c r="AG29" s="39"/>
      <c r="AH29" s="39"/>
      <c r="AI29" s="39"/>
      <c r="AJ29" s="39"/>
      <c r="AK29" s="39"/>
      <c r="AL29" s="39"/>
      <c r="AM29" s="39"/>
      <c r="AN29" s="39"/>
    </row>
    <row r="30" spans="1:40" ht="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39"/>
      <c r="AB30" s="43">
        <f t="shared" si="4"/>
        <v>28</v>
      </c>
      <c r="AC30" s="44">
        <f t="shared" si="0"/>
        <v>88</v>
      </c>
      <c r="AD30" s="44">
        <f t="shared" si="1"/>
        <v>-24</v>
      </c>
      <c r="AE30" s="44">
        <f t="shared" si="2"/>
        <v>-100000</v>
      </c>
      <c r="AF30" s="45">
        <f t="shared" si="3"/>
        <v>-100000</v>
      </c>
      <c r="AG30" s="39"/>
      <c r="AH30" s="39"/>
      <c r="AI30" s="39"/>
      <c r="AJ30" s="39"/>
      <c r="AK30" s="39"/>
      <c r="AL30" s="39"/>
      <c r="AM30" s="39"/>
      <c r="AN30" s="39"/>
    </row>
    <row r="31" spans="1:40" ht="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39"/>
      <c r="AB31" s="43">
        <f t="shared" si="4"/>
        <v>29</v>
      </c>
      <c r="AC31" s="44">
        <f t="shared" si="0"/>
        <v>84</v>
      </c>
      <c r="AD31" s="44">
        <f t="shared" si="1"/>
        <v>-32</v>
      </c>
      <c r="AE31" s="44">
        <f t="shared" si="2"/>
        <v>-100000</v>
      </c>
      <c r="AF31" s="45">
        <f t="shared" si="3"/>
        <v>-100000</v>
      </c>
      <c r="AG31" s="39"/>
      <c r="AH31" s="39"/>
      <c r="AI31" s="39"/>
      <c r="AJ31" s="39"/>
      <c r="AK31" s="39"/>
      <c r="AL31" s="39"/>
      <c r="AM31" s="39"/>
      <c r="AN31" s="39"/>
    </row>
    <row r="32" spans="1:40"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39"/>
      <c r="AB32" s="43">
        <f t="shared" si="4"/>
        <v>30</v>
      </c>
      <c r="AC32" s="44">
        <f t="shared" si="0"/>
        <v>80</v>
      </c>
      <c r="AD32" s="44">
        <f t="shared" si="1"/>
        <v>-40</v>
      </c>
      <c r="AE32" s="44">
        <f t="shared" si="2"/>
        <v>-100000</v>
      </c>
      <c r="AF32" s="45">
        <f t="shared" si="3"/>
        <v>-100000</v>
      </c>
      <c r="AG32" s="39"/>
      <c r="AH32" s="39"/>
      <c r="AI32" s="39"/>
      <c r="AJ32" s="39"/>
      <c r="AK32" s="39"/>
      <c r="AL32" s="39"/>
      <c r="AM32" s="39"/>
      <c r="AN32" s="39"/>
    </row>
    <row r="33" spans="1:40"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39"/>
      <c r="AB33" s="43">
        <f t="shared" si="4"/>
        <v>31</v>
      </c>
      <c r="AC33" s="44">
        <f t="shared" si="0"/>
        <v>76</v>
      </c>
      <c r="AD33" s="44">
        <f t="shared" si="1"/>
        <v>-48</v>
      </c>
      <c r="AE33" s="44">
        <f t="shared" si="2"/>
        <v>-100000</v>
      </c>
      <c r="AF33" s="45">
        <f t="shared" si="3"/>
        <v>-100000</v>
      </c>
      <c r="AG33" s="39"/>
      <c r="AH33" s="39"/>
      <c r="AI33" s="39"/>
      <c r="AJ33" s="39"/>
      <c r="AK33" s="39"/>
      <c r="AL33" s="39"/>
      <c r="AM33" s="39"/>
      <c r="AN33" s="39"/>
    </row>
    <row r="34" spans="1:40"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39"/>
      <c r="AB34" s="43">
        <f t="shared" si="4"/>
        <v>32</v>
      </c>
      <c r="AC34" s="44">
        <f aca="true" t="shared" si="5" ref="AC34:AC52">200-4*AB34</f>
        <v>72</v>
      </c>
      <c r="AD34" s="44">
        <f aca="true" t="shared" si="6" ref="AD34:AD52">200-8*AB34</f>
        <v>-56</v>
      </c>
      <c r="AE34" s="44">
        <f aca="true" t="shared" si="7" ref="AE34:AE52">IF(AB34&lt;=C$13,C$14,-100000)</f>
        <v>-100000</v>
      </c>
      <c r="AF34" s="45">
        <f aca="true" t="shared" si="8" ref="AF34:AF52">IF(AB34&lt;=D$13,D$14,-100000)</f>
        <v>-100000</v>
      </c>
      <c r="AG34" s="39"/>
      <c r="AH34" s="39"/>
      <c r="AI34" s="39"/>
      <c r="AJ34" s="39"/>
      <c r="AK34" s="39"/>
      <c r="AL34" s="39"/>
      <c r="AM34" s="39"/>
      <c r="AN34" s="39"/>
    </row>
    <row r="35" spans="1:40"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39"/>
      <c r="AB35" s="43">
        <f t="shared" si="4"/>
        <v>33</v>
      </c>
      <c r="AC35" s="44">
        <f t="shared" si="5"/>
        <v>68</v>
      </c>
      <c r="AD35" s="44">
        <f t="shared" si="6"/>
        <v>-64</v>
      </c>
      <c r="AE35" s="44">
        <f t="shared" si="7"/>
        <v>-100000</v>
      </c>
      <c r="AF35" s="45">
        <f t="shared" si="8"/>
        <v>-100000</v>
      </c>
      <c r="AG35" s="39"/>
      <c r="AH35" s="39"/>
      <c r="AI35" s="39"/>
      <c r="AJ35" s="39"/>
      <c r="AK35" s="39"/>
      <c r="AL35" s="39"/>
      <c r="AM35" s="39"/>
      <c r="AN35" s="39"/>
    </row>
    <row r="36" spans="1:40" ht="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39"/>
      <c r="AB36" s="43">
        <f t="shared" si="4"/>
        <v>34</v>
      </c>
      <c r="AC36" s="44">
        <f t="shared" si="5"/>
        <v>64</v>
      </c>
      <c r="AD36" s="44">
        <f t="shared" si="6"/>
        <v>-72</v>
      </c>
      <c r="AE36" s="44">
        <f t="shared" si="7"/>
        <v>-100000</v>
      </c>
      <c r="AF36" s="45">
        <f t="shared" si="8"/>
        <v>-100000</v>
      </c>
      <c r="AG36" s="39"/>
      <c r="AH36" s="39"/>
      <c r="AI36" s="39"/>
      <c r="AJ36" s="39"/>
      <c r="AK36" s="39"/>
      <c r="AL36" s="39"/>
      <c r="AM36" s="39"/>
      <c r="AN36" s="39"/>
    </row>
    <row r="37" spans="1:40" ht="15">
      <c r="A37" s="39"/>
      <c r="B37" s="39"/>
      <c r="C37" s="39"/>
      <c r="D37" s="39"/>
      <c r="E37" s="39"/>
      <c r="F37" s="39"/>
      <c r="G37" s="39"/>
      <c r="H37" s="39"/>
      <c r="I37" s="39"/>
      <c r="J37" s="39"/>
      <c r="K37" s="39"/>
      <c r="L37" s="39"/>
      <c r="M37" s="49"/>
      <c r="N37" s="49"/>
      <c r="O37" s="49"/>
      <c r="P37" s="49"/>
      <c r="Q37" s="49"/>
      <c r="R37" s="49"/>
      <c r="S37" s="49"/>
      <c r="T37" s="49"/>
      <c r="U37" s="49"/>
      <c r="V37" s="49"/>
      <c r="W37" s="49"/>
      <c r="X37" s="49"/>
      <c r="Y37" s="49"/>
      <c r="Z37" s="49"/>
      <c r="AA37" s="39"/>
      <c r="AB37" s="43">
        <f t="shared" si="4"/>
        <v>35</v>
      </c>
      <c r="AC37" s="44">
        <f t="shared" si="5"/>
        <v>60</v>
      </c>
      <c r="AD37" s="44">
        <f t="shared" si="6"/>
        <v>-80</v>
      </c>
      <c r="AE37" s="44">
        <f t="shared" si="7"/>
        <v>-100000</v>
      </c>
      <c r="AF37" s="45">
        <f t="shared" si="8"/>
        <v>-100000</v>
      </c>
      <c r="AG37" s="39"/>
      <c r="AH37" s="39"/>
      <c r="AI37" s="39"/>
      <c r="AJ37" s="39"/>
      <c r="AK37" s="39"/>
      <c r="AL37" s="39"/>
      <c r="AM37" s="39"/>
      <c r="AN37" s="39"/>
    </row>
    <row r="38" spans="1:40" ht="15">
      <c r="A38" s="39"/>
      <c r="B38" s="39"/>
      <c r="C38" s="39"/>
      <c r="D38" s="39"/>
      <c r="E38" s="39"/>
      <c r="F38" s="39"/>
      <c r="G38" s="39"/>
      <c r="H38" s="39"/>
      <c r="I38" s="39"/>
      <c r="J38" s="39"/>
      <c r="K38" s="39"/>
      <c r="L38" s="39"/>
      <c r="M38" s="49"/>
      <c r="N38" s="49"/>
      <c r="O38" s="49"/>
      <c r="P38" s="49"/>
      <c r="Q38" s="49"/>
      <c r="R38" s="49"/>
      <c r="S38" s="49"/>
      <c r="T38" s="49"/>
      <c r="U38" s="49"/>
      <c r="V38" s="49"/>
      <c r="W38" s="49"/>
      <c r="X38" s="49"/>
      <c r="Y38" s="49"/>
      <c r="Z38" s="49"/>
      <c r="AA38" s="39"/>
      <c r="AB38" s="43">
        <f t="shared" si="4"/>
        <v>36</v>
      </c>
      <c r="AC38" s="44">
        <f t="shared" si="5"/>
        <v>56</v>
      </c>
      <c r="AD38" s="44">
        <f t="shared" si="6"/>
        <v>-88</v>
      </c>
      <c r="AE38" s="44">
        <f t="shared" si="7"/>
        <v>-100000</v>
      </c>
      <c r="AF38" s="45">
        <f t="shared" si="8"/>
        <v>-100000</v>
      </c>
      <c r="AG38" s="39"/>
      <c r="AH38" s="39"/>
      <c r="AI38" s="39"/>
      <c r="AJ38" s="39"/>
      <c r="AK38" s="39"/>
      <c r="AL38" s="39"/>
      <c r="AM38" s="39"/>
      <c r="AN38" s="39"/>
    </row>
    <row r="39" spans="1:40" ht="15">
      <c r="A39" s="39"/>
      <c r="B39" s="39"/>
      <c r="C39" s="39"/>
      <c r="D39" s="39"/>
      <c r="E39" s="39"/>
      <c r="F39" s="39"/>
      <c r="G39" s="39"/>
      <c r="H39" s="39"/>
      <c r="I39" s="39"/>
      <c r="J39" s="39"/>
      <c r="K39" s="39"/>
      <c r="L39" s="39"/>
      <c r="M39" s="49"/>
      <c r="N39" s="49"/>
      <c r="O39" s="49"/>
      <c r="P39" s="49"/>
      <c r="Q39" s="49"/>
      <c r="R39" s="49"/>
      <c r="S39" s="49"/>
      <c r="T39" s="49"/>
      <c r="U39" s="49"/>
      <c r="V39" s="49"/>
      <c r="W39" s="49"/>
      <c r="X39" s="49"/>
      <c r="Y39" s="49"/>
      <c r="Z39" s="49"/>
      <c r="AA39" s="39"/>
      <c r="AB39" s="43">
        <f t="shared" si="4"/>
        <v>37</v>
      </c>
      <c r="AC39" s="44">
        <f t="shared" si="5"/>
        <v>52</v>
      </c>
      <c r="AD39" s="44">
        <f t="shared" si="6"/>
        <v>-96</v>
      </c>
      <c r="AE39" s="44">
        <f t="shared" si="7"/>
        <v>-100000</v>
      </c>
      <c r="AF39" s="45">
        <f t="shared" si="8"/>
        <v>-100000</v>
      </c>
      <c r="AG39" s="39"/>
      <c r="AH39" s="39"/>
      <c r="AI39" s="39"/>
      <c r="AJ39" s="39"/>
      <c r="AK39" s="39"/>
      <c r="AL39" s="39"/>
      <c r="AM39" s="39"/>
      <c r="AN39" s="39"/>
    </row>
    <row r="40" spans="1:40" ht="15">
      <c r="A40" s="39"/>
      <c r="B40" s="39"/>
      <c r="C40" s="39"/>
      <c r="D40" s="39"/>
      <c r="E40" s="39"/>
      <c r="F40" s="39"/>
      <c r="G40" s="39"/>
      <c r="H40" s="39"/>
      <c r="I40" s="39"/>
      <c r="J40" s="39"/>
      <c r="K40" s="39"/>
      <c r="L40" s="39"/>
      <c r="M40" s="49"/>
      <c r="N40" s="49"/>
      <c r="O40" s="49"/>
      <c r="P40" s="49"/>
      <c r="Q40" s="49"/>
      <c r="R40" s="49"/>
      <c r="S40" s="49"/>
      <c r="T40" s="49"/>
      <c r="U40" s="49"/>
      <c r="V40" s="49"/>
      <c r="W40" s="49"/>
      <c r="X40" s="49"/>
      <c r="Y40" s="49"/>
      <c r="Z40" s="49"/>
      <c r="AA40" s="39"/>
      <c r="AB40" s="43">
        <f t="shared" si="4"/>
        <v>38</v>
      </c>
      <c r="AC40" s="44">
        <f t="shared" si="5"/>
        <v>48</v>
      </c>
      <c r="AD40" s="44">
        <f t="shared" si="6"/>
        <v>-104</v>
      </c>
      <c r="AE40" s="44">
        <f t="shared" si="7"/>
        <v>-100000</v>
      </c>
      <c r="AF40" s="45">
        <f t="shared" si="8"/>
        <v>-100000</v>
      </c>
      <c r="AG40" s="39"/>
      <c r="AH40" s="39"/>
      <c r="AI40" s="39"/>
      <c r="AJ40" s="39"/>
      <c r="AK40" s="39"/>
      <c r="AL40" s="39"/>
      <c r="AM40" s="39"/>
      <c r="AN40" s="39"/>
    </row>
    <row r="41" spans="1:40" ht="15">
      <c r="A41" s="39"/>
      <c r="B41" s="39"/>
      <c r="C41" s="39"/>
      <c r="D41" s="39"/>
      <c r="E41" s="39"/>
      <c r="F41" s="39"/>
      <c r="G41" s="39"/>
      <c r="H41" s="39"/>
      <c r="I41" s="39"/>
      <c r="J41" s="39"/>
      <c r="K41" s="39"/>
      <c r="L41" s="39"/>
      <c r="M41" s="49"/>
      <c r="N41" s="49"/>
      <c r="O41" s="49"/>
      <c r="P41" s="49"/>
      <c r="Q41" s="49"/>
      <c r="R41" s="49"/>
      <c r="S41" s="49"/>
      <c r="T41" s="49"/>
      <c r="U41" s="49"/>
      <c r="V41" s="49"/>
      <c r="W41" s="49"/>
      <c r="X41" s="49"/>
      <c r="Y41" s="49"/>
      <c r="Z41" s="49"/>
      <c r="AA41" s="39"/>
      <c r="AB41" s="43">
        <f t="shared" si="4"/>
        <v>39</v>
      </c>
      <c r="AC41" s="44">
        <f t="shared" si="5"/>
        <v>44</v>
      </c>
      <c r="AD41" s="44">
        <f t="shared" si="6"/>
        <v>-112</v>
      </c>
      <c r="AE41" s="44">
        <f t="shared" si="7"/>
        <v>-100000</v>
      </c>
      <c r="AF41" s="45">
        <f t="shared" si="8"/>
        <v>-100000</v>
      </c>
      <c r="AG41" s="39"/>
      <c r="AH41" s="39"/>
      <c r="AI41" s="39"/>
      <c r="AJ41" s="39"/>
      <c r="AK41" s="39"/>
      <c r="AL41" s="39"/>
      <c r="AM41" s="39"/>
      <c r="AN41" s="39"/>
    </row>
    <row r="42" spans="1:40" ht="15">
      <c r="A42" s="39"/>
      <c r="B42" s="39"/>
      <c r="C42" s="39"/>
      <c r="D42" s="39"/>
      <c r="E42" s="39"/>
      <c r="F42" s="39"/>
      <c r="G42" s="39"/>
      <c r="H42" s="39"/>
      <c r="I42" s="39"/>
      <c r="J42" s="39"/>
      <c r="K42" s="39"/>
      <c r="L42" s="39"/>
      <c r="M42" s="49"/>
      <c r="N42" s="49"/>
      <c r="O42" s="49"/>
      <c r="P42" s="49"/>
      <c r="Q42" s="49"/>
      <c r="R42" s="49"/>
      <c r="S42" s="49"/>
      <c r="T42" s="49"/>
      <c r="U42" s="49"/>
      <c r="V42" s="49"/>
      <c r="W42" s="49"/>
      <c r="X42" s="49"/>
      <c r="Y42" s="49"/>
      <c r="Z42" s="49"/>
      <c r="AA42" s="39"/>
      <c r="AB42" s="43">
        <f t="shared" si="4"/>
        <v>40</v>
      </c>
      <c r="AC42" s="44">
        <f t="shared" si="5"/>
        <v>40</v>
      </c>
      <c r="AD42" s="44">
        <f t="shared" si="6"/>
        <v>-120</v>
      </c>
      <c r="AE42" s="44">
        <f t="shared" si="7"/>
        <v>-100000</v>
      </c>
      <c r="AF42" s="45">
        <f t="shared" si="8"/>
        <v>-100000</v>
      </c>
      <c r="AG42" s="39"/>
      <c r="AH42" s="39"/>
      <c r="AI42" s="39"/>
      <c r="AJ42" s="39"/>
      <c r="AK42" s="39"/>
      <c r="AL42" s="39"/>
      <c r="AM42" s="39"/>
      <c r="AN42" s="39"/>
    </row>
    <row r="43" spans="1:40" ht="15">
      <c r="A43" s="39"/>
      <c r="B43" s="39"/>
      <c r="C43" s="39"/>
      <c r="D43" s="39"/>
      <c r="E43" s="39"/>
      <c r="F43" s="39"/>
      <c r="G43" s="39"/>
      <c r="H43" s="39"/>
      <c r="I43" s="39"/>
      <c r="J43" s="39"/>
      <c r="K43" s="39"/>
      <c r="L43" s="39"/>
      <c r="M43" s="49"/>
      <c r="N43" s="49"/>
      <c r="O43" s="49"/>
      <c r="P43" s="49"/>
      <c r="Q43" s="49"/>
      <c r="R43" s="49"/>
      <c r="S43" s="49"/>
      <c r="T43" s="49"/>
      <c r="U43" s="49"/>
      <c r="V43" s="49"/>
      <c r="W43" s="49"/>
      <c r="X43" s="49"/>
      <c r="Y43" s="49"/>
      <c r="Z43" s="49"/>
      <c r="AA43" s="39"/>
      <c r="AB43" s="43">
        <f t="shared" si="4"/>
        <v>41</v>
      </c>
      <c r="AC43" s="44">
        <f t="shared" si="5"/>
        <v>36</v>
      </c>
      <c r="AD43" s="44">
        <f t="shared" si="6"/>
        <v>-128</v>
      </c>
      <c r="AE43" s="44">
        <f t="shared" si="7"/>
        <v>-100000</v>
      </c>
      <c r="AF43" s="45">
        <f t="shared" si="8"/>
        <v>-100000</v>
      </c>
      <c r="AG43" s="39"/>
      <c r="AH43" s="39"/>
      <c r="AI43" s="39"/>
      <c r="AJ43" s="39"/>
      <c r="AK43" s="39"/>
      <c r="AL43" s="39"/>
      <c r="AM43" s="39"/>
      <c r="AN43" s="39"/>
    </row>
    <row r="44" spans="1:40" ht="15">
      <c r="A44" s="39"/>
      <c r="B44" s="39"/>
      <c r="C44" s="39"/>
      <c r="D44" s="39"/>
      <c r="E44" s="39"/>
      <c r="F44" s="39"/>
      <c r="G44" s="39"/>
      <c r="H44" s="39"/>
      <c r="I44" s="39"/>
      <c r="J44" s="39"/>
      <c r="K44" s="39"/>
      <c r="L44" s="39"/>
      <c r="M44" s="49"/>
      <c r="N44" s="49"/>
      <c r="O44" s="49"/>
      <c r="P44" s="49"/>
      <c r="Q44" s="49"/>
      <c r="R44" s="49"/>
      <c r="S44" s="49"/>
      <c r="T44" s="49"/>
      <c r="U44" s="49"/>
      <c r="V44" s="49"/>
      <c r="W44" s="49"/>
      <c r="X44" s="49"/>
      <c r="Y44" s="49"/>
      <c r="Z44" s="49"/>
      <c r="AA44" s="39"/>
      <c r="AB44" s="43">
        <f t="shared" si="4"/>
        <v>42</v>
      </c>
      <c r="AC44" s="44">
        <f t="shared" si="5"/>
        <v>32</v>
      </c>
      <c r="AD44" s="44">
        <f t="shared" si="6"/>
        <v>-136</v>
      </c>
      <c r="AE44" s="44">
        <f t="shared" si="7"/>
        <v>-100000</v>
      </c>
      <c r="AF44" s="45">
        <f t="shared" si="8"/>
        <v>-100000</v>
      </c>
      <c r="AG44" s="39"/>
      <c r="AH44" s="39"/>
      <c r="AI44" s="39"/>
      <c r="AJ44" s="39"/>
      <c r="AK44" s="39"/>
      <c r="AL44" s="39"/>
      <c r="AM44" s="39"/>
      <c r="AN44" s="39"/>
    </row>
    <row r="45" spans="1:40" ht="1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43">
        <f t="shared" si="4"/>
        <v>43</v>
      </c>
      <c r="AC45" s="44">
        <f t="shared" si="5"/>
        <v>28</v>
      </c>
      <c r="AD45" s="44">
        <f t="shared" si="6"/>
        <v>-144</v>
      </c>
      <c r="AE45" s="44">
        <f t="shared" si="7"/>
        <v>-100000</v>
      </c>
      <c r="AF45" s="45">
        <f t="shared" si="8"/>
        <v>-100000</v>
      </c>
      <c r="AG45" s="39"/>
      <c r="AH45" s="39"/>
      <c r="AI45" s="39"/>
      <c r="AJ45" s="39"/>
      <c r="AK45" s="39"/>
      <c r="AL45" s="39"/>
      <c r="AM45" s="39"/>
      <c r="AN45" s="39"/>
    </row>
    <row r="46" spans="1:40" ht="1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43">
        <f t="shared" si="4"/>
        <v>44</v>
      </c>
      <c r="AC46" s="44">
        <f t="shared" si="5"/>
        <v>24</v>
      </c>
      <c r="AD46" s="44">
        <f t="shared" si="6"/>
        <v>-152</v>
      </c>
      <c r="AE46" s="44">
        <f t="shared" si="7"/>
        <v>-100000</v>
      </c>
      <c r="AF46" s="45">
        <f t="shared" si="8"/>
        <v>-100000</v>
      </c>
      <c r="AG46" s="39"/>
      <c r="AH46" s="39"/>
      <c r="AI46" s="39"/>
      <c r="AJ46" s="39"/>
      <c r="AK46" s="39"/>
      <c r="AL46" s="39"/>
      <c r="AM46" s="39"/>
      <c r="AN46" s="39"/>
    </row>
    <row r="47" spans="1:40" ht="1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43">
        <f t="shared" si="4"/>
        <v>45</v>
      </c>
      <c r="AC47" s="44">
        <f t="shared" si="5"/>
        <v>20</v>
      </c>
      <c r="AD47" s="44">
        <f t="shared" si="6"/>
        <v>-160</v>
      </c>
      <c r="AE47" s="44">
        <f t="shared" si="7"/>
        <v>-100000</v>
      </c>
      <c r="AF47" s="45">
        <f t="shared" si="8"/>
        <v>-100000</v>
      </c>
      <c r="AG47" s="39"/>
      <c r="AH47" s="39"/>
      <c r="AI47" s="39"/>
      <c r="AJ47" s="39"/>
      <c r="AK47" s="39"/>
      <c r="AL47" s="39"/>
      <c r="AM47" s="39"/>
      <c r="AN47" s="39"/>
    </row>
    <row r="48" spans="1:40" ht="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43">
        <f t="shared" si="4"/>
        <v>46</v>
      </c>
      <c r="AC48" s="44">
        <f t="shared" si="5"/>
        <v>16</v>
      </c>
      <c r="AD48" s="44">
        <f t="shared" si="6"/>
        <v>-168</v>
      </c>
      <c r="AE48" s="44">
        <f t="shared" si="7"/>
        <v>-100000</v>
      </c>
      <c r="AF48" s="45">
        <f t="shared" si="8"/>
        <v>-100000</v>
      </c>
      <c r="AG48" s="39"/>
      <c r="AH48" s="39"/>
      <c r="AI48" s="39"/>
      <c r="AJ48" s="39"/>
      <c r="AK48" s="39"/>
      <c r="AL48" s="39"/>
      <c r="AM48" s="39"/>
      <c r="AN48" s="39"/>
    </row>
    <row r="49" spans="1:40" ht="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43">
        <f t="shared" si="4"/>
        <v>47</v>
      </c>
      <c r="AC49" s="44">
        <f t="shared" si="5"/>
        <v>12</v>
      </c>
      <c r="AD49" s="44">
        <f t="shared" si="6"/>
        <v>-176</v>
      </c>
      <c r="AE49" s="44">
        <f t="shared" si="7"/>
        <v>-100000</v>
      </c>
      <c r="AF49" s="45">
        <f t="shared" si="8"/>
        <v>-100000</v>
      </c>
      <c r="AG49" s="39"/>
      <c r="AH49" s="39"/>
      <c r="AI49" s="39"/>
      <c r="AJ49" s="39"/>
      <c r="AK49" s="39"/>
      <c r="AL49" s="39"/>
      <c r="AM49" s="39"/>
      <c r="AN49" s="39"/>
    </row>
    <row r="50" spans="1:40" ht="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43">
        <f t="shared" si="4"/>
        <v>48</v>
      </c>
      <c r="AC50" s="44">
        <f t="shared" si="5"/>
        <v>8</v>
      </c>
      <c r="AD50" s="44">
        <f t="shared" si="6"/>
        <v>-184</v>
      </c>
      <c r="AE50" s="44">
        <f t="shared" si="7"/>
        <v>-100000</v>
      </c>
      <c r="AF50" s="45">
        <f t="shared" si="8"/>
        <v>-100000</v>
      </c>
      <c r="AG50" s="39"/>
      <c r="AH50" s="39"/>
      <c r="AI50" s="39"/>
      <c r="AJ50" s="39"/>
      <c r="AK50" s="39"/>
      <c r="AL50" s="39"/>
      <c r="AM50" s="39"/>
      <c r="AN50" s="39"/>
    </row>
    <row r="51" spans="1:40" ht="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43">
        <f t="shared" si="4"/>
        <v>49</v>
      </c>
      <c r="AC51" s="44">
        <f t="shared" si="5"/>
        <v>4</v>
      </c>
      <c r="AD51" s="44">
        <f t="shared" si="6"/>
        <v>-192</v>
      </c>
      <c r="AE51" s="44">
        <f t="shared" si="7"/>
        <v>-100000</v>
      </c>
      <c r="AF51" s="45">
        <f t="shared" si="8"/>
        <v>-100000</v>
      </c>
      <c r="AG51" s="39"/>
      <c r="AH51" s="39"/>
      <c r="AI51" s="39"/>
      <c r="AJ51" s="39"/>
      <c r="AK51" s="39"/>
      <c r="AL51" s="39"/>
      <c r="AM51" s="39"/>
      <c r="AN51" s="39"/>
    </row>
    <row r="52" spans="1:40" ht="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43">
        <f t="shared" si="4"/>
        <v>50</v>
      </c>
      <c r="AC52" s="44">
        <f t="shared" si="5"/>
        <v>0</v>
      </c>
      <c r="AD52" s="44">
        <f t="shared" si="6"/>
        <v>-200</v>
      </c>
      <c r="AE52" s="44">
        <f t="shared" si="7"/>
        <v>-100000</v>
      </c>
      <c r="AF52" s="45">
        <f t="shared" si="8"/>
        <v>-100000</v>
      </c>
      <c r="AG52" s="39"/>
      <c r="AH52" s="39"/>
      <c r="AI52" s="39"/>
      <c r="AJ52" s="39"/>
      <c r="AK52" s="39"/>
      <c r="AL52" s="39"/>
      <c r="AM52" s="39"/>
      <c r="AN52" s="39"/>
    </row>
    <row r="53" spans="1:40" ht="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row>
    <row r="54" spans="1:40" ht="1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row>
    <row r="55" spans="1:40" ht="1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row>
    <row r="56" spans="1:40" ht="1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row>
    <row r="57" spans="1:40" ht="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row>
    <row r="58" spans="1:40" ht="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row>
    <row r="59" spans="1:40" ht="1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row>
    <row r="60" spans="1:40" ht="1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row>
    <row r="61" spans="1:40" ht="1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row>
    <row r="62" spans="1:40" ht="1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row>
    <row r="63" spans="1:40" ht="1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row>
    <row r="64" spans="1:40" ht="1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row>
    <row r="65" spans="1:40" ht="1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row>
    <row r="66" spans="1:40" ht="1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row>
    <row r="67" spans="1:40" ht="1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row>
    <row r="68" spans="1:40" ht="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row>
    <row r="69" spans="1:40" ht="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row>
    <row r="70" spans="1:40" ht="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row>
    <row r="71" spans="1:40" ht="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row>
    <row r="72" spans="1:40" ht="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row>
    <row r="73" spans="1:40" ht="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row>
    <row r="74" spans="1:40" ht="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row>
    <row r="75" spans="1:40" ht="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row>
    <row r="76" spans="1:40" ht="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row>
    <row r="77" spans="1:40" ht="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row>
    <row r="78" spans="1:40" ht="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row>
    <row r="79" spans="1:40" ht="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row>
    <row r="80" spans="1:40" ht="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row>
    <row r="81" spans="1:40" ht="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row>
    <row r="82" spans="1:40" ht="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row>
    <row r="83" spans="1:40" ht="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row>
    <row r="84" spans="1:40" ht="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row>
    <row r="85" spans="1:40" ht="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row>
    <row r="87" spans="1:40" ht="1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row>
    <row r="88" spans="1:40" ht="1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row>
    <row r="89" spans="1:40" ht="1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row>
    <row r="90" spans="1:40" ht="1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row>
    <row r="91" spans="1:40" ht="1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row>
    <row r="92" spans="1:40" ht="1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row>
    <row r="93" spans="1:40" ht="1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row>
    <row r="94" spans="1:40" ht="1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row>
    <row r="95" spans="1:40" ht="1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row>
    <row r="96" spans="1:40" ht="1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row>
    <row r="97" spans="1:40" ht="1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row>
    <row r="98" spans="1:40" ht="1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row>
    <row r="99" spans="1:40" ht="1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row>
    <row r="100" spans="1:40" ht="1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row>
  </sheetData>
  <mergeCells count="17">
    <mergeCell ref="A1:F1"/>
    <mergeCell ref="A2:F2"/>
    <mergeCell ref="A20:B20"/>
    <mergeCell ref="C20:D20"/>
    <mergeCell ref="A18:B18"/>
    <mergeCell ref="C18:D18"/>
    <mergeCell ref="A19:B19"/>
    <mergeCell ref="C19:D19"/>
    <mergeCell ref="A15:B15"/>
    <mergeCell ref="C16:D16"/>
    <mergeCell ref="A16:B16"/>
    <mergeCell ref="C17:D17"/>
    <mergeCell ref="A17:B17"/>
    <mergeCell ref="A9:E9"/>
    <mergeCell ref="A10:E10"/>
    <mergeCell ref="A13:B13"/>
    <mergeCell ref="A14:B14"/>
  </mergeCells>
  <printOptions/>
  <pageMargins left="0.75" right="0.75" top="1" bottom="1" header="0.5" footer="0.5"/>
  <pageSetup horizontalDpi="600" verticalDpi="6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7"/>
  <dimension ref="A1:AS100"/>
  <sheetViews>
    <sheetView workbookViewId="0" topLeftCell="A1">
      <selection activeCell="F25" sqref="F25"/>
    </sheetView>
  </sheetViews>
  <sheetFormatPr defaultColWidth="9.140625" defaultRowHeight="15"/>
  <sheetData>
    <row r="1" spans="1:45" ht="15">
      <c r="A1" s="50"/>
      <c r="B1" s="50"/>
      <c r="C1" s="50"/>
      <c r="D1" s="50"/>
      <c r="E1" s="50"/>
      <c r="F1" s="49"/>
      <c r="G1" s="49"/>
      <c r="H1" s="49"/>
      <c r="I1" s="49"/>
      <c r="J1" s="49"/>
      <c r="K1" s="49"/>
      <c r="L1" s="49"/>
      <c r="M1" s="49"/>
      <c r="N1" s="49"/>
      <c r="O1" s="49"/>
      <c r="P1" s="49"/>
      <c r="Q1" s="49"/>
      <c r="R1" s="49"/>
      <c r="S1" s="49"/>
      <c r="T1" s="49"/>
      <c r="U1" s="49"/>
      <c r="V1" s="99" t="s">
        <v>7</v>
      </c>
      <c r="W1" s="99"/>
      <c r="X1" s="99"/>
      <c r="Y1" s="99"/>
      <c r="Z1" s="50"/>
      <c r="AA1" s="50"/>
      <c r="AB1" s="55" t="s">
        <v>110</v>
      </c>
      <c r="AC1" s="56" t="s">
        <v>37</v>
      </c>
      <c r="AD1" s="56" t="s">
        <v>38</v>
      </c>
      <c r="AE1" s="56" t="s">
        <v>4</v>
      </c>
      <c r="AF1" s="57" t="s">
        <v>5</v>
      </c>
      <c r="AG1" s="50"/>
      <c r="AH1" s="50"/>
      <c r="AI1" s="50"/>
      <c r="AJ1" s="50"/>
      <c r="AK1" s="50"/>
      <c r="AL1" s="10" t="s">
        <v>30</v>
      </c>
      <c r="AM1" s="10"/>
      <c r="AN1" s="50"/>
      <c r="AO1" s="49"/>
      <c r="AP1" s="49"/>
      <c r="AQ1" s="49"/>
      <c r="AR1" s="49"/>
      <c r="AS1" s="49"/>
    </row>
    <row r="2" spans="1:45" ht="15">
      <c r="A2" s="50"/>
      <c r="B2" s="50"/>
      <c r="C2" s="50"/>
      <c r="D2" s="50"/>
      <c r="E2" s="50"/>
      <c r="F2" s="49"/>
      <c r="G2" s="49"/>
      <c r="H2" s="49"/>
      <c r="I2" s="49"/>
      <c r="J2" s="49"/>
      <c r="K2" s="49"/>
      <c r="L2" s="49"/>
      <c r="M2" s="49"/>
      <c r="N2" s="49"/>
      <c r="O2" s="49"/>
      <c r="P2" s="49"/>
      <c r="Q2" s="49"/>
      <c r="R2" s="49"/>
      <c r="S2" s="49"/>
      <c r="T2" s="49"/>
      <c r="U2" s="49"/>
      <c r="V2" s="100" t="s">
        <v>8</v>
      </c>
      <c r="W2" s="100"/>
      <c r="X2" s="100"/>
      <c r="Y2" s="100"/>
      <c r="Z2" s="50"/>
      <c r="AA2" s="50"/>
      <c r="AB2" s="52">
        <f>AK3</f>
        <v>0</v>
      </c>
      <c r="AC2" s="53">
        <f aca="true" t="shared" si="0" ref="AC2:AC33">200-4*AB2</f>
        <v>200</v>
      </c>
      <c r="AD2" s="53">
        <f aca="true" t="shared" si="1" ref="AD2:AD33">200-8*AB2</f>
        <v>200</v>
      </c>
      <c r="AE2" s="53" t="e">
        <f>IF(AB2&lt;=ROUND(D$15,0),#REF!,-100000)</f>
        <v>#REF!</v>
      </c>
      <c r="AF2" s="54">
        <f aca="true" t="shared" si="2" ref="AF2:AF33">IF(AB2&lt;=ROUND(D$15,0),D$17,-100000)</f>
        <v>0</v>
      </c>
      <c r="AG2" s="50"/>
      <c r="AH2" s="50" t="s">
        <v>25</v>
      </c>
      <c r="AI2" s="50"/>
      <c r="AJ2" s="50"/>
      <c r="AK2" s="50"/>
      <c r="AL2" s="10" t="s">
        <v>31</v>
      </c>
      <c r="AM2" s="10"/>
      <c r="AN2" s="50"/>
      <c r="AO2" s="49"/>
      <c r="AP2" s="49"/>
      <c r="AQ2" s="49"/>
      <c r="AR2" s="49"/>
      <c r="AS2" s="49"/>
    </row>
    <row r="3" spans="1:45" ht="15">
      <c r="A3" s="50" t="s">
        <v>128</v>
      </c>
      <c r="B3" s="50"/>
      <c r="C3" s="50"/>
      <c r="D3" s="50"/>
      <c r="E3" s="50"/>
      <c r="F3" s="49"/>
      <c r="G3" s="49"/>
      <c r="H3" s="49"/>
      <c r="I3" s="49"/>
      <c r="J3" s="49"/>
      <c r="K3" s="49"/>
      <c r="L3" s="49"/>
      <c r="M3" s="49"/>
      <c r="N3" s="49"/>
      <c r="O3" s="49"/>
      <c r="P3" s="49"/>
      <c r="Q3" s="49"/>
      <c r="R3" s="49"/>
      <c r="S3" s="49"/>
      <c r="T3" s="49"/>
      <c r="U3" s="49"/>
      <c r="V3" s="100" t="s">
        <v>9</v>
      </c>
      <c r="W3" s="100"/>
      <c r="X3" s="100"/>
      <c r="Y3" s="100"/>
      <c r="Z3" s="50"/>
      <c r="AA3" s="50"/>
      <c r="AB3" s="52">
        <f aca="true" t="shared" si="3" ref="AB3:AB34">AB2+(AK$4-AK$3)/50</f>
        <v>1</v>
      </c>
      <c r="AC3" s="53">
        <f t="shared" si="0"/>
        <v>196</v>
      </c>
      <c r="AD3" s="53">
        <f t="shared" si="1"/>
        <v>192</v>
      </c>
      <c r="AE3" s="53">
        <f>IF(AB3&lt;=ROUND(D$15,0),#REF!,-100000)</f>
        <v>-100000</v>
      </c>
      <c r="AF3" s="54">
        <f t="shared" si="2"/>
        <v>-100000</v>
      </c>
      <c r="AG3" s="50"/>
      <c r="AH3" s="50" t="s">
        <v>20</v>
      </c>
      <c r="AI3" s="50"/>
      <c r="AJ3" s="50"/>
      <c r="AK3" s="50">
        <v>0</v>
      </c>
      <c r="AL3" s="10" t="s">
        <v>26</v>
      </c>
      <c r="AM3" s="10"/>
      <c r="AN3" s="50"/>
      <c r="AO3" s="49"/>
      <c r="AP3" s="49"/>
      <c r="AQ3" s="49"/>
      <c r="AR3" s="49"/>
      <c r="AS3" s="49"/>
    </row>
    <row r="4" spans="1:45" ht="15">
      <c r="A4" s="50"/>
      <c r="B4" s="50"/>
      <c r="C4" s="50"/>
      <c r="D4" s="50"/>
      <c r="E4" s="50"/>
      <c r="F4" s="49"/>
      <c r="G4" s="49"/>
      <c r="H4" s="49"/>
      <c r="I4" s="49"/>
      <c r="J4" s="49"/>
      <c r="K4" s="49"/>
      <c r="L4" s="49"/>
      <c r="M4" s="49"/>
      <c r="N4" s="49"/>
      <c r="O4" s="49"/>
      <c r="P4" s="49"/>
      <c r="Q4" s="49"/>
      <c r="R4" s="49"/>
      <c r="S4" s="49"/>
      <c r="T4" s="49"/>
      <c r="U4" s="49"/>
      <c r="V4" s="100" t="s">
        <v>10</v>
      </c>
      <c r="W4" s="100"/>
      <c r="X4" s="100"/>
      <c r="Y4" s="100"/>
      <c r="Z4" s="50"/>
      <c r="AA4" s="50"/>
      <c r="AB4" s="52">
        <f t="shared" si="3"/>
        <v>2</v>
      </c>
      <c r="AC4" s="53">
        <f t="shared" si="0"/>
        <v>192</v>
      </c>
      <c r="AD4" s="53">
        <f t="shared" si="1"/>
        <v>184</v>
      </c>
      <c r="AE4" s="53">
        <f>IF(AB4&lt;=ROUND(D$15,0),#REF!,-100000)</f>
        <v>-100000</v>
      </c>
      <c r="AF4" s="54">
        <f t="shared" si="2"/>
        <v>-100000</v>
      </c>
      <c r="AG4" s="50"/>
      <c r="AH4" s="50" t="s">
        <v>21</v>
      </c>
      <c r="AI4" s="50"/>
      <c r="AJ4" s="50"/>
      <c r="AK4" s="50">
        <v>50</v>
      </c>
      <c r="AL4" s="10" t="s">
        <v>27</v>
      </c>
      <c r="AM4" s="10"/>
      <c r="AN4" s="50"/>
      <c r="AO4" s="49"/>
      <c r="AP4" s="49"/>
      <c r="AQ4" s="49"/>
      <c r="AR4" s="49"/>
      <c r="AS4" s="49"/>
    </row>
    <row r="5" spans="1:45" ht="15">
      <c r="A5" s="127" t="s">
        <v>110</v>
      </c>
      <c r="B5" s="127" t="s">
        <v>36</v>
      </c>
      <c r="C5" s="127" t="s">
        <v>47</v>
      </c>
      <c r="D5" s="127" t="s">
        <v>102</v>
      </c>
      <c r="E5" s="50"/>
      <c r="F5" s="49"/>
      <c r="G5" s="49"/>
      <c r="H5" s="49"/>
      <c r="I5" s="49"/>
      <c r="J5" s="49"/>
      <c r="K5" s="49"/>
      <c r="L5" s="49"/>
      <c r="M5" s="49"/>
      <c r="N5" s="49"/>
      <c r="O5" s="49"/>
      <c r="P5" s="49"/>
      <c r="Q5" s="49"/>
      <c r="R5" s="49"/>
      <c r="S5" s="49"/>
      <c r="T5" s="49"/>
      <c r="U5" s="49"/>
      <c r="V5" s="100" t="s">
        <v>11</v>
      </c>
      <c r="W5" s="100"/>
      <c r="X5" s="100"/>
      <c r="Y5" s="100"/>
      <c r="Z5" s="50"/>
      <c r="AA5" s="50"/>
      <c r="AB5" s="52">
        <f t="shared" si="3"/>
        <v>3</v>
      </c>
      <c r="AC5" s="53">
        <f t="shared" si="0"/>
        <v>188</v>
      </c>
      <c r="AD5" s="53">
        <f t="shared" si="1"/>
        <v>176</v>
      </c>
      <c r="AE5" s="53">
        <f>IF(AB5&lt;=ROUND(D$15,0),#REF!,-100000)</f>
        <v>-100000</v>
      </c>
      <c r="AF5" s="54">
        <f t="shared" si="2"/>
        <v>-100000</v>
      </c>
      <c r="AG5" s="50"/>
      <c r="AH5" s="50" t="s">
        <v>22</v>
      </c>
      <c r="AI5" s="50"/>
      <c r="AJ5" s="50"/>
      <c r="AK5" s="50">
        <v>35</v>
      </c>
      <c r="AL5" s="10" t="s">
        <v>28</v>
      </c>
      <c r="AM5" s="10"/>
      <c r="AN5" s="50"/>
      <c r="AO5" s="49"/>
      <c r="AP5" s="49"/>
      <c r="AQ5" s="49"/>
      <c r="AR5" s="49"/>
      <c r="AS5" s="49"/>
    </row>
    <row r="6" spans="1:45" ht="15">
      <c r="A6" s="125">
        <f aca="true" t="shared" si="4" ref="A6:A16">50-0.25*B6</f>
        <v>0</v>
      </c>
      <c r="B6" s="125">
        <v>200</v>
      </c>
      <c r="C6" s="125">
        <f aca="true" t="shared" si="5" ref="C6:C16">200-8*A6</f>
        <v>200</v>
      </c>
      <c r="D6" s="125" t="str">
        <f>IF(ISERROR(0.25*(B6/A6))," ",0.25*(B6/A6))</f>
        <v> </v>
      </c>
      <c r="E6" s="50"/>
      <c r="F6" s="49"/>
      <c r="G6" s="49"/>
      <c r="H6" s="49"/>
      <c r="I6" s="49"/>
      <c r="J6" s="49"/>
      <c r="K6" s="49"/>
      <c r="L6" s="49"/>
      <c r="M6" s="49"/>
      <c r="N6" s="49"/>
      <c r="O6" s="49"/>
      <c r="P6" s="49"/>
      <c r="Q6" s="49"/>
      <c r="R6" s="49"/>
      <c r="S6" s="49"/>
      <c r="T6" s="49"/>
      <c r="U6" s="49"/>
      <c r="V6" s="100" t="s">
        <v>12</v>
      </c>
      <c r="W6" s="100"/>
      <c r="X6" s="100"/>
      <c r="Y6" s="100"/>
      <c r="Z6" s="50"/>
      <c r="AA6" s="50"/>
      <c r="AB6" s="52">
        <f t="shared" si="3"/>
        <v>4</v>
      </c>
      <c r="AC6" s="53">
        <f t="shared" si="0"/>
        <v>184</v>
      </c>
      <c r="AD6" s="53">
        <f t="shared" si="1"/>
        <v>168</v>
      </c>
      <c r="AE6" s="53">
        <f>IF(AB6&lt;=ROUND(D$15,0),#REF!,-100000)</f>
        <v>-100000</v>
      </c>
      <c r="AF6" s="54">
        <f t="shared" si="2"/>
        <v>-100000</v>
      </c>
      <c r="AG6" s="50"/>
      <c r="AH6" s="50" t="s">
        <v>23</v>
      </c>
      <c r="AI6" s="50"/>
      <c r="AJ6" s="50"/>
      <c r="AK6" s="50">
        <v>10</v>
      </c>
      <c r="AL6" s="10"/>
      <c r="AM6" s="10"/>
      <c r="AN6" s="50"/>
      <c r="AO6" s="49"/>
      <c r="AP6" s="49"/>
      <c r="AQ6" s="49"/>
      <c r="AR6" s="49"/>
      <c r="AS6" s="49"/>
    </row>
    <row r="7" spans="1:45" ht="15">
      <c r="A7" s="125">
        <f t="shared" si="4"/>
        <v>5</v>
      </c>
      <c r="B7" s="125">
        <f aca="true" t="shared" si="6" ref="B7:B16">B6-20</f>
        <v>180</v>
      </c>
      <c r="C7" s="125">
        <f t="shared" si="5"/>
        <v>160</v>
      </c>
      <c r="D7" s="125">
        <f aca="true" t="shared" si="7" ref="D7:D16">0.25*(B7/A7)</f>
        <v>9</v>
      </c>
      <c r="E7" s="50"/>
      <c r="F7" s="49"/>
      <c r="G7" s="49"/>
      <c r="H7" s="49"/>
      <c r="I7" s="49"/>
      <c r="J7" s="49"/>
      <c r="K7" s="49"/>
      <c r="L7" s="49"/>
      <c r="M7" s="49"/>
      <c r="N7" s="49"/>
      <c r="O7" s="49"/>
      <c r="P7" s="49"/>
      <c r="Q7" s="49"/>
      <c r="R7" s="49"/>
      <c r="S7" s="49"/>
      <c r="T7" s="49"/>
      <c r="U7" s="49"/>
      <c r="V7" s="100"/>
      <c r="W7" s="100"/>
      <c r="X7" s="100"/>
      <c r="Y7" s="100"/>
      <c r="Z7" s="50"/>
      <c r="AA7" s="50"/>
      <c r="AB7" s="52">
        <f t="shared" si="3"/>
        <v>5</v>
      </c>
      <c r="AC7" s="53">
        <f t="shared" si="0"/>
        <v>180</v>
      </c>
      <c r="AD7" s="53">
        <f t="shared" si="1"/>
        <v>160</v>
      </c>
      <c r="AE7" s="53">
        <f>IF(AB7&lt;=ROUND(D$15,0),#REF!,-100000)</f>
        <v>-100000</v>
      </c>
      <c r="AF7" s="54">
        <f t="shared" si="2"/>
        <v>-100000</v>
      </c>
      <c r="AG7" s="50"/>
      <c r="AH7" s="50" t="s">
        <v>3</v>
      </c>
      <c r="AI7" s="50"/>
      <c r="AJ7" s="50"/>
      <c r="AK7" s="50">
        <v>60</v>
      </c>
      <c r="AL7" s="10" t="s">
        <v>29</v>
      </c>
      <c r="AM7" s="10"/>
      <c r="AN7" s="50"/>
      <c r="AO7" s="49"/>
      <c r="AP7" s="49"/>
      <c r="AQ7" s="49"/>
      <c r="AR7" s="49"/>
      <c r="AS7" s="49"/>
    </row>
    <row r="8" spans="1:45" ht="15">
      <c r="A8" s="125">
        <f t="shared" si="4"/>
        <v>10</v>
      </c>
      <c r="B8" s="125">
        <f t="shared" si="6"/>
        <v>160</v>
      </c>
      <c r="C8" s="125">
        <f t="shared" si="5"/>
        <v>120</v>
      </c>
      <c r="D8" s="125">
        <f t="shared" si="7"/>
        <v>4</v>
      </c>
      <c r="E8" s="50"/>
      <c r="F8" s="49"/>
      <c r="G8" s="49"/>
      <c r="H8" s="49"/>
      <c r="I8" s="49"/>
      <c r="J8" s="49"/>
      <c r="K8" s="49"/>
      <c r="L8" s="49"/>
      <c r="M8" s="49"/>
      <c r="N8" s="49"/>
      <c r="O8" s="49"/>
      <c r="P8" s="49"/>
      <c r="Q8" s="49"/>
      <c r="R8" s="49"/>
      <c r="S8" s="49"/>
      <c r="T8" s="49"/>
      <c r="U8" s="49"/>
      <c r="V8" s="100" t="s">
        <v>129</v>
      </c>
      <c r="W8" s="100"/>
      <c r="X8" s="100"/>
      <c r="Y8" s="100"/>
      <c r="Z8" s="50"/>
      <c r="AA8" s="50"/>
      <c r="AB8" s="52">
        <f t="shared" si="3"/>
        <v>6</v>
      </c>
      <c r="AC8" s="53">
        <f t="shared" si="0"/>
        <v>176</v>
      </c>
      <c r="AD8" s="53">
        <f t="shared" si="1"/>
        <v>152</v>
      </c>
      <c r="AE8" s="53">
        <f>IF(AB8&lt;=ROUND(D$15,0),#REF!,-100000)</f>
        <v>-100000</v>
      </c>
      <c r="AF8" s="54">
        <f t="shared" si="2"/>
        <v>-100000</v>
      </c>
      <c r="AG8" s="50"/>
      <c r="AH8" s="50"/>
      <c r="AI8" s="50"/>
      <c r="AJ8" s="50"/>
      <c r="AK8" s="50"/>
      <c r="AL8" s="50"/>
      <c r="AM8" s="50"/>
      <c r="AN8" s="50"/>
      <c r="AO8" s="49"/>
      <c r="AP8" s="49"/>
      <c r="AQ8" s="49"/>
      <c r="AR8" s="49"/>
      <c r="AS8" s="49"/>
    </row>
    <row r="9" spans="1:45" ht="15">
      <c r="A9" s="125">
        <f t="shared" si="4"/>
        <v>15</v>
      </c>
      <c r="B9" s="125">
        <f t="shared" si="6"/>
        <v>140</v>
      </c>
      <c r="C9" s="125">
        <f t="shared" si="5"/>
        <v>80</v>
      </c>
      <c r="D9" s="125">
        <f t="shared" si="7"/>
        <v>2.3333333333333335</v>
      </c>
      <c r="E9" s="50"/>
      <c r="F9" s="49"/>
      <c r="G9" s="49"/>
      <c r="H9" s="49"/>
      <c r="I9" s="49"/>
      <c r="J9" s="49"/>
      <c r="K9" s="49"/>
      <c r="L9" s="49"/>
      <c r="M9" s="49"/>
      <c r="N9" s="49"/>
      <c r="O9" s="49"/>
      <c r="P9" s="49"/>
      <c r="Q9" s="49"/>
      <c r="R9" s="49"/>
      <c r="S9" s="49"/>
      <c r="T9" s="49"/>
      <c r="U9" s="49"/>
      <c r="V9" s="100">
        <f>(-X$15+SQRT(X$15^2-4*X$14*X$16))/(2*X$14)</f>
        <v>57.34721938659759</v>
      </c>
      <c r="W9" s="100"/>
      <c r="X9" s="100"/>
      <c r="Y9" s="100"/>
      <c r="Z9" s="50"/>
      <c r="AA9" s="50"/>
      <c r="AB9" s="52">
        <f t="shared" si="3"/>
        <v>7</v>
      </c>
      <c r="AC9" s="53">
        <f t="shared" si="0"/>
        <v>172</v>
      </c>
      <c r="AD9" s="53">
        <f t="shared" si="1"/>
        <v>144</v>
      </c>
      <c r="AE9" s="53">
        <f>IF(AB9&lt;=ROUND(D$15,0),#REF!,-100000)</f>
        <v>-100000</v>
      </c>
      <c r="AF9" s="54">
        <f t="shared" si="2"/>
        <v>-100000</v>
      </c>
      <c r="AG9" s="50"/>
      <c r="AH9" s="50"/>
      <c r="AI9" s="50"/>
      <c r="AJ9" s="50"/>
      <c r="AK9" s="50"/>
      <c r="AL9" s="50"/>
      <c r="AM9" s="50"/>
      <c r="AN9" s="50"/>
      <c r="AO9" s="49"/>
      <c r="AP9" s="49"/>
      <c r="AQ9" s="49"/>
      <c r="AR9" s="49"/>
      <c r="AS9" s="49"/>
    </row>
    <row r="10" spans="1:45" ht="15">
      <c r="A10" s="125">
        <f t="shared" si="4"/>
        <v>20</v>
      </c>
      <c r="B10" s="125">
        <f t="shared" si="6"/>
        <v>120</v>
      </c>
      <c r="C10" s="125">
        <f t="shared" si="5"/>
        <v>40</v>
      </c>
      <c r="D10" s="125">
        <f t="shared" si="7"/>
        <v>1.5</v>
      </c>
      <c r="E10" s="50"/>
      <c r="F10" s="49"/>
      <c r="G10" s="49"/>
      <c r="H10" s="49"/>
      <c r="I10" s="49"/>
      <c r="J10" s="49"/>
      <c r="K10" s="49"/>
      <c r="L10" s="49"/>
      <c r="M10" s="49"/>
      <c r="N10" s="49"/>
      <c r="O10" s="49"/>
      <c r="P10" s="49"/>
      <c r="Q10" s="49"/>
      <c r="R10" s="49"/>
      <c r="S10" s="49"/>
      <c r="T10" s="49"/>
      <c r="U10" s="49"/>
      <c r="V10" s="100">
        <f>(-X$15-SQRT(X$15^2-4*X$14*X$16))/(2*X$14)</f>
        <v>-10.680552719930919</v>
      </c>
      <c r="W10" s="100"/>
      <c r="X10" s="100"/>
      <c r="Y10" s="100"/>
      <c r="Z10" s="50"/>
      <c r="AA10" s="50"/>
      <c r="AB10" s="52">
        <f t="shared" si="3"/>
        <v>8</v>
      </c>
      <c r="AC10" s="53">
        <f t="shared" si="0"/>
        <v>168</v>
      </c>
      <c r="AD10" s="53">
        <f t="shared" si="1"/>
        <v>136</v>
      </c>
      <c r="AE10" s="53">
        <f>IF(AB10&lt;=ROUND(D$15,0),#REF!,-100000)</f>
        <v>-100000</v>
      </c>
      <c r="AF10" s="54">
        <f t="shared" si="2"/>
        <v>-100000</v>
      </c>
      <c r="AG10" s="50"/>
      <c r="AH10" s="50"/>
      <c r="AI10" s="50"/>
      <c r="AJ10" s="50"/>
      <c r="AK10" s="50"/>
      <c r="AL10" s="50"/>
      <c r="AM10" s="50"/>
      <c r="AN10" s="50"/>
      <c r="AO10" s="49"/>
      <c r="AP10" s="49"/>
      <c r="AQ10" s="49"/>
      <c r="AR10" s="49"/>
      <c r="AS10" s="49"/>
    </row>
    <row r="11" spans="1:45" ht="15">
      <c r="A11" s="125">
        <f t="shared" si="4"/>
        <v>25</v>
      </c>
      <c r="B11" s="125">
        <f t="shared" si="6"/>
        <v>100</v>
      </c>
      <c r="C11" s="125">
        <f t="shared" si="5"/>
        <v>0</v>
      </c>
      <c r="D11" s="125">
        <f t="shared" si="7"/>
        <v>1</v>
      </c>
      <c r="E11" s="50"/>
      <c r="F11" s="49"/>
      <c r="G11" s="49"/>
      <c r="H11" s="49"/>
      <c r="I11" s="49"/>
      <c r="J11" s="49"/>
      <c r="K11" s="49"/>
      <c r="L11" s="49"/>
      <c r="M11" s="49"/>
      <c r="N11" s="49"/>
      <c r="O11" s="49"/>
      <c r="P11" s="49"/>
      <c r="Q11" s="49"/>
      <c r="R11" s="49"/>
      <c r="S11" s="49"/>
      <c r="T11" s="49"/>
      <c r="U11" s="49"/>
      <c r="V11" s="99" t="s">
        <v>13</v>
      </c>
      <c r="W11" s="99"/>
      <c r="X11" s="99"/>
      <c r="Y11" s="99"/>
      <c r="Z11" s="50"/>
      <c r="AA11" s="50"/>
      <c r="AB11" s="52">
        <f t="shared" si="3"/>
        <v>9</v>
      </c>
      <c r="AC11" s="53">
        <f t="shared" si="0"/>
        <v>164</v>
      </c>
      <c r="AD11" s="53">
        <f t="shared" si="1"/>
        <v>128</v>
      </c>
      <c r="AE11" s="53">
        <f>IF(AB11&lt;=ROUND(D$15,0),#REF!,-100000)</f>
        <v>-100000</v>
      </c>
      <c r="AF11" s="54">
        <f t="shared" si="2"/>
        <v>-100000</v>
      </c>
      <c r="AG11" s="50"/>
      <c r="AH11" s="50"/>
      <c r="AI11" s="50"/>
      <c r="AJ11" s="50"/>
      <c r="AK11" s="50"/>
      <c r="AL11" s="50"/>
      <c r="AM11" s="50"/>
      <c r="AN11" s="50"/>
      <c r="AO11" s="49"/>
      <c r="AP11" s="49"/>
      <c r="AQ11" s="49"/>
      <c r="AR11" s="49"/>
      <c r="AS11" s="49"/>
    </row>
    <row r="12" spans="1:45" ht="15">
      <c r="A12" s="125">
        <f t="shared" si="4"/>
        <v>30</v>
      </c>
      <c r="B12" s="125">
        <f t="shared" si="6"/>
        <v>80</v>
      </c>
      <c r="C12" s="125">
        <f t="shared" si="5"/>
        <v>-40</v>
      </c>
      <c r="D12" s="125">
        <f t="shared" si="7"/>
        <v>0.6666666666666666</v>
      </c>
      <c r="E12" s="50"/>
      <c r="F12" s="49"/>
      <c r="G12" s="49"/>
      <c r="H12" s="49"/>
      <c r="I12" s="49"/>
      <c r="J12" s="49"/>
      <c r="K12" s="49"/>
      <c r="L12" s="49"/>
      <c r="M12" s="49"/>
      <c r="N12" s="49"/>
      <c r="O12" s="49"/>
      <c r="P12" s="49"/>
      <c r="Q12" s="49"/>
      <c r="R12" s="49"/>
      <c r="S12" s="49"/>
      <c r="T12" s="49"/>
      <c r="U12" s="49"/>
      <c r="V12" s="100" t="s">
        <v>14</v>
      </c>
      <c r="W12" s="100"/>
      <c r="X12" s="100"/>
      <c r="Y12" s="100"/>
      <c r="Z12" s="50"/>
      <c r="AA12" s="50"/>
      <c r="AB12" s="52">
        <f t="shared" si="3"/>
        <v>10</v>
      </c>
      <c r="AC12" s="53">
        <f t="shared" si="0"/>
        <v>160</v>
      </c>
      <c r="AD12" s="53">
        <f t="shared" si="1"/>
        <v>120</v>
      </c>
      <c r="AE12" s="53">
        <f>IF(AB12&lt;=ROUND(D$15,0),#REF!,-100000)</f>
        <v>-100000</v>
      </c>
      <c r="AF12" s="54">
        <f t="shared" si="2"/>
        <v>-100000</v>
      </c>
      <c r="AG12" s="50"/>
      <c r="AH12" s="50"/>
      <c r="AI12" s="50"/>
      <c r="AJ12" s="50"/>
      <c r="AK12" s="50"/>
      <c r="AL12" s="50"/>
      <c r="AM12" s="50"/>
      <c r="AN12" s="50"/>
      <c r="AO12" s="49"/>
      <c r="AP12" s="49"/>
      <c r="AQ12" s="49"/>
      <c r="AR12" s="49"/>
      <c r="AS12" s="49"/>
    </row>
    <row r="13" spans="1:45" ht="15">
      <c r="A13" s="125">
        <f t="shared" si="4"/>
        <v>35</v>
      </c>
      <c r="B13" s="125">
        <f t="shared" si="6"/>
        <v>60</v>
      </c>
      <c r="C13" s="125">
        <f t="shared" si="5"/>
        <v>-80</v>
      </c>
      <c r="D13" s="125">
        <f t="shared" si="7"/>
        <v>0.42857142857142855</v>
      </c>
      <c r="E13" s="50"/>
      <c r="F13" s="49"/>
      <c r="G13" s="49"/>
      <c r="H13" s="49"/>
      <c r="I13" s="49"/>
      <c r="J13" s="49"/>
      <c r="K13" s="49"/>
      <c r="L13" s="49"/>
      <c r="M13" s="49"/>
      <c r="N13" s="49"/>
      <c r="O13" s="49"/>
      <c r="P13" s="49"/>
      <c r="Q13" s="49"/>
      <c r="R13" s="49"/>
      <c r="S13" s="49"/>
      <c r="T13" s="49"/>
      <c r="U13" s="49"/>
      <c r="V13" s="99" t="s">
        <v>15</v>
      </c>
      <c r="W13" s="99"/>
      <c r="X13" s="99"/>
      <c r="Y13" s="99"/>
      <c r="Z13" s="50"/>
      <c r="AA13" s="50"/>
      <c r="AB13" s="52">
        <f t="shared" si="3"/>
        <v>11</v>
      </c>
      <c r="AC13" s="53">
        <f t="shared" si="0"/>
        <v>156</v>
      </c>
      <c r="AD13" s="53">
        <f t="shared" si="1"/>
        <v>112</v>
      </c>
      <c r="AE13" s="53">
        <f>IF(AB13&lt;=ROUND(D$15,0),#REF!,-100000)</f>
        <v>-100000</v>
      </c>
      <c r="AF13" s="54">
        <f t="shared" si="2"/>
        <v>-100000</v>
      </c>
      <c r="AG13" s="50"/>
      <c r="AH13" s="50"/>
      <c r="AI13" s="50"/>
      <c r="AJ13" s="50"/>
      <c r="AK13" s="50"/>
      <c r="AL13" s="50"/>
      <c r="AM13" s="50"/>
      <c r="AN13" s="50"/>
      <c r="AO13" s="49"/>
      <c r="AP13" s="49"/>
      <c r="AQ13" s="49"/>
      <c r="AR13" s="49"/>
      <c r="AS13" s="49"/>
    </row>
    <row r="14" spans="1:45" ht="15">
      <c r="A14" s="125">
        <f t="shared" si="4"/>
        <v>40</v>
      </c>
      <c r="B14" s="125">
        <f t="shared" si="6"/>
        <v>40</v>
      </c>
      <c r="C14" s="125">
        <f t="shared" si="5"/>
        <v>-120</v>
      </c>
      <c r="D14" s="125">
        <f t="shared" si="7"/>
        <v>0.25</v>
      </c>
      <c r="E14" s="50"/>
      <c r="F14" s="49"/>
      <c r="G14" s="49"/>
      <c r="H14" s="49"/>
      <c r="I14" s="49"/>
      <c r="J14" s="49"/>
      <c r="K14" s="49"/>
      <c r="L14" s="49"/>
      <c r="M14" s="49"/>
      <c r="N14" s="49"/>
      <c r="O14" s="49"/>
      <c r="P14" s="49"/>
      <c r="Q14" s="49"/>
      <c r="R14" s="49"/>
      <c r="S14" s="49"/>
      <c r="T14" s="49"/>
      <c r="U14" s="49"/>
      <c r="V14" s="100" t="s">
        <v>17</v>
      </c>
      <c r="W14" s="100"/>
      <c r="X14" s="51">
        <f>6*AK6/AK5^2</f>
        <v>0.04897959183673469</v>
      </c>
      <c r="Y14" s="100"/>
      <c r="Z14" s="50"/>
      <c r="AA14" s="50"/>
      <c r="AB14" s="52">
        <f t="shared" si="3"/>
        <v>12</v>
      </c>
      <c r="AC14" s="53">
        <f t="shared" si="0"/>
        <v>152</v>
      </c>
      <c r="AD14" s="53">
        <f t="shared" si="1"/>
        <v>104</v>
      </c>
      <c r="AE14" s="53">
        <f>IF(AB14&lt;=ROUND(D$15,0),#REF!,-100000)</f>
        <v>-100000</v>
      </c>
      <c r="AF14" s="54">
        <f t="shared" si="2"/>
        <v>-100000</v>
      </c>
      <c r="AG14" s="50"/>
      <c r="AH14" s="50"/>
      <c r="AI14" s="50"/>
      <c r="AJ14" s="50"/>
      <c r="AK14" s="50"/>
      <c r="AL14" s="50"/>
      <c r="AM14" s="50"/>
      <c r="AN14" s="50"/>
      <c r="AO14" s="49"/>
      <c r="AP14" s="49"/>
      <c r="AQ14" s="49"/>
      <c r="AR14" s="49"/>
      <c r="AS14" s="49"/>
    </row>
    <row r="15" spans="1:45" ht="15">
      <c r="A15" s="125">
        <f t="shared" si="4"/>
        <v>45</v>
      </c>
      <c r="B15" s="125">
        <f t="shared" si="6"/>
        <v>20</v>
      </c>
      <c r="C15" s="125">
        <f t="shared" si="5"/>
        <v>-160</v>
      </c>
      <c r="D15" s="125">
        <f t="shared" si="7"/>
        <v>0.1111111111111111</v>
      </c>
      <c r="E15" s="50"/>
      <c r="F15" s="49"/>
      <c r="G15" s="49"/>
      <c r="H15" s="49"/>
      <c r="I15" s="49"/>
      <c r="J15" s="49"/>
      <c r="K15" s="49"/>
      <c r="L15" s="49"/>
      <c r="M15" s="49"/>
      <c r="N15" s="49"/>
      <c r="O15" s="49"/>
      <c r="P15" s="49"/>
      <c r="Q15" s="49"/>
      <c r="R15" s="49"/>
      <c r="S15" s="49"/>
      <c r="T15" s="49"/>
      <c r="U15" s="49"/>
      <c r="V15" s="100" t="s">
        <v>18</v>
      </c>
      <c r="W15" s="100"/>
      <c r="X15" s="51">
        <f>-8*AK6/AK5</f>
        <v>-2.2857142857142856</v>
      </c>
      <c r="Y15" s="100"/>
      <c r="Z15" s="50"/>
      <c r="AA15" s="50"/>
      <c r="AB15" s="52">
        <f t="shared" si="3"/>
        <v>13</v>
      </c>
      <c r="AC15" s="53">
        <f t="shared" si="0"/>
        <v>148</v>
      </c>
      <c r="AD15" s="53">
        <f t="shared" si="1"/>
        <v>96</v>
      </c>
      <c r="AE15" s="53">
        <f>IF(AB15&lt;=ROUND(D$15,0),#REF!,-100000)</f>
        <v>-100000</v>
      </c>
      <c r="AF15" s="54">
        <f t="shared" si="2"/>
        <v>-100000</v>
      </c>
      <c r="AG15" s="50"/>
      <c r="AH15" s="50"/>
      <c r="AI15" s="50"/>
      <c r="AJ15" s="50"/>
      <c r="AK15" s="50"/>
      <c r="AL15" s="50"/>
      <c r="AM15" s="50"/>
      <c r="AN15" s="50"/>
      <c r="AO15" s="49"/>
      <c r="AP15" s="49"/>
      <c r="AQ15" s="49"/>
      <c r="AR15" s="49"/>
      <c r="AS15" s="49"/>
    </row>
    <row r="16" spans="1:45" ht="15">
      <c r="A16" s="134">
        <f t="shared" si="4"/>
        <v>50</v>
      </c>
      <c r="B16" s="134">
        <f t="shared" si="6"/>
        <v>0</v>
      </c>
      <c r="C16" s="134">
        <f t="shared" si="5"/>
        <v>-200</v>
      </c>
      <c r="D16" s="134">
        <f t="shared" si="7"/>
        <v>0</v>
      </c>
      <c r="E16" s="50"/>
      <c r="F16" s="49"/>
      <c r="G16" s="49"/>
      <c r="H16" s="49"/>
      <c r="I16" s="49"/>
      <c r="J16" s="49"/>
      <c r="K16" s="49"/>
      <c r="L16" s="49"/>
      <c r="M16" s="49"/>
      <c r="N16" s="49"/>
      <c r="O16" s="49"/>
      <c r="P16" s="49"/>
      <c r="Q16" s="49"/>
      <c r="R16" s="49"/>
      <c r="S16" s="49"/>
      <c r="T16" s="49"/>
      <c r="U16" s="49"/>
      <c r="V16" s="100" t="s">
        <v>16</v>
      </c>
      <c r="W16" s="100"/>
      <c r="X16" s="51">
        <f>3*AK6-AK7</f>
        <v>-30</v>
      </c>
      <c r="Y16" s="100"/>
      <c r="Z16" s="50"/>
      <c r="AA16" s="50"/>
      <c r="AB16" s="52">
        <f t="shared" si="3"/>
        <v>14</v>
      </c>
      <c r="AC16" s="53">
        <f t="shared" si="0"/>
        <v>144</v>
      </c>
      <c r="AD16" s="53">
        <f t="shared" si="1"/>
        <v>88</v>
      </c>
      <c r="AE16" s="53">
        <f>IF(AB16&lt;=ROUND(D$15,0),#REF!,-100000)</f>
        <v>-100000</v>
      </c>
      <c r="AF16" s="54">
        <f t="shared" si="2"/>
        <v>-100000</v>
      </c>
      <c r="AG16" s="50"/>
      <c r="AH16" s="50"/>
      <c r="AI16" s="50"/>
      <c r="AJ16" s="50"/>
      <c r="AK16" s="50"/>
      <c r="AL16" s="50"/>
      <c r="AM16" s="50"/>
      <c r="AN16" s="50"/>
      <c r="AO16" s="49"/>
      <c r="AP16" s="49"/>
      <c r="AQ16" s="49"/>
      <c r="AR16" s="49"/>
      <c r="AS16" s="49"/>
    </row>
    <row r="17" spans="1:45" ht="15">
      <c r="A17" s="120" t="s">
        <v>103</v>
      </c>
      <c r="B17" s="121"/>
      <c r="C17" s="121"/>
      <c r="D17" s="121"/>
      <c r="E17" s="122"/>
      <c r="F17" s="49"/>
      <c r="G17" s="49"/>
      <c r="H17" s="49"/>
      <c r="I17" s="49"/>
      <c r="J17" s="49"/>
      <c r="K17" s="49"/>
      <c r="L17" s="49"/>
      <c r="M17" s="49"/>
      <c r="N17" s="49"/>
      <c r="O17" s="49"/>
      <c r="P17" s="49"/>
      <c r="Q17" s="49"/>
      <c r="R17" s="49"/>
      <c r="S17" s="49"/>
      <c r="T17" s="49"/>
      <c r="U17" s="49"/>
      <c r="V17" s="50"/>
      <c r="W17" s="50"/>
      <c r="X17" s="50"/>
      <c r="Y17" s="50"/>
      <c r="Z17" s="50"/>
      <c r="AA17" s="50"/>
      <c r="AB17" s="52">
        <f t="shared" si="3"/>
        <v>15</v>
      </c>
      <c r="AC17" s="53">
        <f t="shared" si="0"/>
        <v>140</v>
      </c>
      <c r="AD17" s="53">
        <f t="shared" si="1"/>
        <v>80</v>
      </c>
      <c r="AE17" s="53">
        <f>IF(AB17&lt;=ROUND(D$15,0),#REF!,-100000)</f>
        <v>-100000</v>
      </c>
      <c r="AF17" s="54">
        <f t="shared" si="2"/>
        <v>-100000</v>
      </c>
      <c r="AG17" s="50"/>
      <c r="AH17" s="50"/>
      <c r="AI17" s="50"/>
      <c r="AJ17" s="50"/>
      <c r="AK17" s="50"/>
      <c r="AL17" s="50"/>
      <c r="AM17" s="50"/>
      <c r="AN17" s="50"/>
      <c r="AO17" s="49"/>
      <c r="AP17" s="49"/>
      <c r="AQ17" s="49"/>
      <c r="AR17" s="49"/>
      <c r="AS17" s="49"/>
    </row>
    <row r="18" spans="1:45" ht="15">
      <c r="A18" s="120" t="s">
        <v>104</v>
      </c>
      <c r="B18" s="121"/>
      <c r="C18" s="121"/>
      <c r="D18" s="121"/>
      <c r="E18" s="122"/>
      <c r="F18" s="49"/>
      <c r="G18" s="49"/>
      <c r="H18" s="49"/>
      <c r="I18" s="49"/>
      <c r="J18" s="49"/>
      <c r="K18" s="49"/>
      <c r="L18" s="49"/>
      <c r="M18" s="49"/>
      <c r="N18" s="49"/>
      <c r="O18" s="49"/>
      <c r="P18" s="49"/>
      <c r="Q18" s="49"/>
      <c r="R18" s="49"/>
      <c r="S18" s="49"/>
      <c r="T18" s="49"/>
      <c r="U18" s="49"/>
      <c r="V18" s="50"/>
      <c r="W18" s="50"/>
      <c r="X18" s="50"/>
      <c r="Y18" s="50"/>
      <c r="Z18" s="50"/>
      <c r="AA18" s="50"/>
      <c r="AB18" s="52">
        <f t="shared" si="3"/>
        <v>16</v>
      </c>
      <c r="AC18" s="53">
        <f t="shared" si="0"/>
        <v>136</v>
      </c>
      <c r="AD18" s="53">
        <f t="shared" si="1"/>
        <v>72</v>
      </c>
      <c r="AE18" s="53">
        <f>IF(AB18&lt;=ROUND(D$15,0),#REF!,-100000)</f>
        <v>-100000</v>
      </c>
      <c r="AF18" s="54">
        <f t="shared" si="2"/>
        <v>-100000</v>
      </c>
      <c r="AG18" s="50"/>
      <c r="AH18" s="50"/>
      <c r="AI18" s="50"/>
      <c r="AJ18" s="50"/>
      <c r="AK18" s="50"/>
      <c r="AL18" s="50"/>
      <c r="AM18" s="50"/>
      <c r="AN18" s="50"/>
      <c r="AO18" s="49"/>
      <c r="AP18" s="49"/>
      <c r="AQ18" s="49"/>
      <c r="AR18" s="49"/>
      <c r="AS18" s="49"/>
    </row>
    <row r="19" spans="1:45" ht="15">
      <c r="A19" s="120" t="s">
        <v>105</v>
      </c>
      <c r="B19" s="121"/>
      <c r="C19" s="121"/>
      <c r="D19" s="121"/>
      <c r="E19" s="122"/>
      <c r="F19" s="49"/>
      <c r="G19" s="49"/>
      <c r="H19" s="49"/>
      <c r="I19" s="49"/>
      <c r="J19" s="49"/>
      <c r="K19" s="49"/>
      <c r="L19" s="49"/>
      <c r="M19" s="49"/>
      <c r="N19" s="49"/>
      <c r="O19" s="49"/>
      <c r="P19" s="49"/>
      <c r="Q19" s="49"/>
      <c r="R19" s="49"/>
      <c r="S19" s="49"/>
      <c r="T19" s="49"/>
      <c r="U19" s="49"/>
      <c r="V19" s="50"/>
      <c r="W19" s="50"/>
      <c r="X19" s="50"/>
      <c r="Y19" s="50"/>
      <c r="Z19" s="50"/>
      <c r="AA19" s="50"/>
      <c r="AB19" s="52">
        <f t="shared" si="3"/>
        <v>17</v>
      </c>
      <c r="AC19" s="53">
        <f t="shared" si="0"/>
        <v>132</v>
      </c>
      <c r="AD19" s="53">
        <f t="shared" si="1"/>
        <v>64</v>
      </c>
      <c r="AE19" s="53">
        <f>IF(AB19&lt;=ROUND(D$15,0),#REF!,-100000)</f>
        <v>-100000</v>
      </c>
      <c r="AF19" s="54">
        <f t="shared" si="2"/>
        <v>-100000</v>
      </c>
      <c r="AG19" s="50"/>
      <c r="AH19" s="50"/>
      <c r="AI19" s="50"/>
      <c r="AJ19" s="50"/>
      <c r="AK19" s="50"/>
      <c r="AL19" s="50"/>
      <c r="AM19" s="50"/>
      <c r="AN19" s="50"/>
      <c r="AO19" s="49"/>
      <c r="AP19" s="49"/>
      <c r="AQ19" s="49"/>
      <c r="AR19" s="49"/>
      <c r="AS19" s="49"/>
    </row>
    <row r="20" spans="1:45" ht="15">
      <c r="A20" s="120" t="s">
        <v>106</v>
      </c>
      <c r="B20" s="121"/>
      <c r="C20" s="121"/>
      <c r="D20" s="121"/>
      <c r="E20" s="122"/>
      <c r="F20" s="49"/>
      <c r="G20" s="49"/>
      <c r="H20" s="49"/>
      <c r="I20" s="49"/>
      <c r="J20" s="49"/>
      <c r="K20" s="49"/>
      <c r="L20" s="49"/>
      <c r="M20" s="49"/>
      <c r="N20" s="49"/>
      <c r="O20" s="49"/>
      <c r="P20" s="49"/>
      <c r="Q20" s="49"/>
      <c r="R20" s="49"/>
      <c r="S20" s="49"/>
      <c r="T20" s="49"/>
      <c r="U20" s="49"/>
      <c r="V20" s="50"/>
      <c r="W20" s="50"/>
      <c r="X20" s="50"/>
      <c r="Y20" s="50"/>
      <c r="Z20" s="50"/>
      <c r="AA20" s="50"/>
      <c r="AB20" s="52">
        <f t="shared" si="3"/>
        <v>18</v>
      </c>
      <c r="AC20" s="53">
        <f t="shared" si="0"/>
        <v>128</v>
      </c>
      <c r="AD20" s="53">
        <f t="shared" si="1"/>
        <v>56</v>
      </c>
      <c r="AE20" s="53">
        <f>IF(AB20&lt;=ROUND(D$15,0),#REF!,-100000)</f>
        <v>-100000</v>
      </c>
      <c r="AF20" s="54">
        <f t="shared" si="2"/>
        <v>-100000</v>
      </c>
      <c r="AG20" s="50"/>
      <c r="AH20" s="50"/>
      <c r="AI20" s="50"/>
      <c r="AJ20" s="50"/>
      <c r="AK20" s="50"/>
      <c r="AL20" s="50"/>
      <c r="AM20" s="50"/>
      <c r="AN20" s="50"/>
      <c r="AO20" s="49"/>
      <c r="AP20" s="49"/>
      <c r="AQ20" s="49"/>
      <c r="AR20" s="49"/>
      <c r="AS20" s="49"/>
    </row>
    <row r="21" spans="1:45" ht="15">
      <c r="A21" s="50"/>
      <c r="B21" s="50"/>
      <c r="C21" s="50"/>
      <c r="D21" s="50"/>
      <c r="E21" s="50"/>
      <c r="F21" s="49"/>
      <c r="G21" s="49"/>
      <c r="H21" s="49"/>
      <c r="I21" s="49"/>
      <c r="J21" s="49"/>
      <c r="K21" s="49"/>
      <c r="L21" s="49"/>
      <c r="M21" s="49"/>
      <c r="N21" s="49"/>
      <c r="O21" s="49"/>
      <c r="P21" s="49"/>
      <c r="Q21" s="49"/>
      <c r="R21" s="49"/>
      <c r="S21" s="49"/>
      <c r="T21" s="49"/>
      <c r="U21" s="49"/>
      <c r="V21" s="50"/>
      <c r="W21" s="50"/>
      <c r="X21" s="50"/>
      <c r="Y21" s="50"/>
      <c r="Z21" s="50"/>
      <c r="AA21" s="50"/>
      <c r="AB21" s="52">
        <f t="shared" si="3"/>
        <v>19</v>
      </c>
      <c r="AC21" s="53">
        <f t="shared" si="0"/>
        <v>124</v>
      </c>
      <c r="AD21" s="53">
        <f t="shared" si="1"/>
        <v>48</v>
      </c>
      <c r="AE21" s="53">
        <f>IF(AB21&lt;=ROUND(D$15,0),#REF!,-100000)</f>
        <v>-100000</v>
      </c>
      <c r="AF21" s="54">
        <f t="shared" si="2"/>
        <v>-100000</v>
      </c>
      <c r="AG21" s="50"/>
      <c r="AH21" s="50"/>
      <c r="AI21" s="50"/>
      <c r="AJ21" s="50"/>
      <c r="AK21" s="50"/>
      <c r="AL21" s="50"/>
      <c r="AM21" s="50"/>
      <c r="AN21" s="50"/>
      <c r="AO21" s="49"/>
      <c r="AP21" s="49"/>
      <c r="AQ21" s="49"/>
      <c r="AR21" s="49"/>
      <c r="AS21" s="49"/>
    </row>
    <row r="22" spans="1:45" ht="15">
      <c r="A22" s="50"/>
      <c r="B22" s="50"/>
      <c r="C22" s="50"/>
      <c r="D22" s="50"/>
      <c r="E22" s="50"/>
      <c r="F22" s="49"/>
      <c r="G22" s="49"/>
      <c r="H22" s="49"/>
      <c r="I22" s="49"/>
      <c r="J22" s="49"/>
      <c r="K22" s="49"/>
      <c r="L22" s="49"/>
      <c r="M22" s="49"/>
      <c r="N22" s="49"/>
      <c r="O22" s="49"/>
      <c r="P22" s="49"/>
      <c r="Q22" s="49"/>
      <c r="R22" s="49"/>
      <c r="S22" s="49"/>
      <c r="T22" s="49"/>
      <c r="U22" s="49"/>
      <c r="V22" s="50"/>
      <c r="W22" s="50"/>
      <c r="X22" s="50"/>
      <c r="Y22" s="50"/>
      <c r="Z22" s="50"/>
      <c r="AA22" s="50"/>
      <c r="AB22" s="52">
        <f t="shared" si="3"/>
        <v>20</v>
      </c>
      <c r="AC22" s="53">
        <f t="shared" si="0"/>
        <v>120</v>
      </c>
      <c r="AD22" s="53">
        <f t="shared" si="1"/>
        <v>40</v>
      </c>
      <c r="AE22" s="53">
        <f>IF(AB22&lt;=ROUND(D$15,0),#REF!,-100000)</f>
        <v>-100000</v>
      </c>
      <c r="AF22" s="54">
        <f t="shared" si="2"/>
        <v>-100000</v>
      </c>
      <c r="AG22" s="50"/>
      <c r="AH22" s="50"/>
      <c r="AI22" s="50"/>
      <c r="AJ22" s="50"/>
      <c r="AK22" s="50"/>
      <c r="AL22" s="50"/>
      <c r="AM22" s="50"/>
      <c r="AN22" s="50"/>
      <c r="AO22" s="49"/>
      <c r="AP22" s="49"/>
      <c r="AQ22" s="49"/>
      <c r="AR22" s="49"/>
      <c r="AS22" s="49"/>
    </row>
    <row r="23" spans="1:45" ht="15">
      <c r="A23" s="50"/>
      <c r="B23" s="50"/>
      <c r="C23" s="50"/>
      <c r="D23" s="50"/>
      <c r="E23" s="50"/>
      <c r="F23" s="49"/>
      <c r="G23" s="49"/>
      <c r="H23" s="49"/>
      <c r="I23" s="49"/>
      <c r="J23" s="49"/>
      <c r="K23" s="49"/>
      <c r="L23" s="49"/>
      <c r="M23" s="49"/>
      <c r="N23" s="49"/>
      <c r="O23" s="49"/>
      <c r="P23" s="49"/>
      <c r="Q23" s="49"/>
      <c r="R23" s="49"/>
      <c r="S23" s="49"/>
      <c r="T23" s="49"/>
      <c r="U23" s="49"/>
      <c r="V23" s="50"/>
      <c r="W23" s="50"/>
      <c r="X23" s="50"/>
      <c r="Y23" s="50"/>
      <c r="Z23" s="50"/>
      <c r="AA23" s="50"/>
      <c r="AB23" s="52">
        <f t="shared" si="3"/>
        <v>21</v>
      </c>
      <c r="AC23" s="53">
        <f t="shared" si="0"/>
        <v>116</v>
      </c>
      <c r="AD23" s="53">
        <f t="shared" si="1"/>
        <v>32</v>
      </c>
      <c r="AE23" s="53">
        <f>IF(AB23&lt;=ROUND(D$15,0),#REF!,-100000)</f>
        <v>-100000</v>
      </c>
      <c r="AF23" s="54">
        <f t="shared" si="2"/>
        <v>-100000</v>
      </c>
      <c r="AG23" s="50"/>
      <c r="AH23" s="50"/>
      <c r="AI23" s="50"/>
      <c r="AJ23" s="50"/>
      <c r="AK23" s="50"/>
      <c r="AL23" s="50"/>
      <c r="AM23" s="50"/>
      <c r="AN23" s="50"/>
      <c r="AO23" s="49"/>
      <c r="AP23" s="49"/>
      <c r="AQ23" s="49"/>
      <c r="AR23" s="49"/>
      <c r="AS23" s="49"/>
    </row>
    <row r="24" spans="1:45" ht="15">
      <c r="A24" s="50"/>
      <c r="B24" s="50"/>
      <c r="C24" s="50"/>
      <c r="D24" s="50"/>
      <c r="E24" s="50"/>
      <c r="F24" s="49"/>
      <c r="G24" s="49"/>
      <c r="H24" s="49"/>
      <c r="I24" s="49"/>
      <c r="J24" s="49"/>
      <c r="K24" s="49"/>
      <c r="L24" s="49"/>
      <c r="M24" s="49"/>
      <c r="N24" s="49"/>
      <c r="O24" s="49"/>
      <c r="P24" s="49"/>
      <c r="Q24" s="49"/>
      <c r="R24" s="49"/>
      <c r="S24" s="49"/>
      <c r="T24" s="49"/>
      <c r="U24" s="49"/>
      <c r="V24" s="50"/>
      <c r="W24" s="50"/>
      <c r="X24" s="50"/>
      <c r="Y24" s="50"/>
      <c r="Z24" s="50"/>
      <c r="AA24" s="50"/>
      <c r="AB24" s="52">
        <f t="shared" si="3"/>
        <v>22</v>
      </c>
      <c r="AC24" s="53">
        <f t="shared" si="0"/>
        <v>112</v>
      </c>
      <c r="AD24" s="53">
        <f t="shared" si="1"/>
        <v>24</v>
      </c>
      <c r="AE24" s="53">
        <f>IF(AB24&lt;=ROUND(D$15,0),#REF!,-100000)</f>
        <v>-100000</v>
      </c>
      <c r="AF24" s="54">
        <f t="shared" si="2"/>
        <v>-100000</v>
      </c>
      <c r="AG24" s="50"/>
      <c r="AH24" s="50"/>
      <c r="AI24" s="50"/>
      <c r="AJ24" s="50"/>
      <c r="AK24" s="50"/>
      <c r="AL24" s="50"/>
      <c r="AM24" s="50"/>
      <c r="AN24" s="50"/>
      <c r="AO24" s="49"/>
      <c r="AP24" s="49"/>
      <c r="AQ24" s="49"/>
      <c r="AR24" s="49"/>
      <c r="AS24" s="49"/>
    </row>
    <row r="25" spans="1:45" ht="15">
      <c r="A25" s="50"/>
      <c r="B25" s="50"/>
      <c r="C25" s="50"/>
      <c r="D25" s="50"/>
      <c r="E25" s="50"/>
      <c r="F25" s="49"/>
      <c r="G25" s="49"/>
      <c r="H25" s="49"/>
      <c r="I25" s="49"/>
      <c r="J25" s="49"/>
      <c r="K25" s="49"/>
      <c r="L25" s="49"/>
      <c r="M25" s="49"/>
      <c r="N25" s="49"/>
      <c r="O25" s="49"/>
      <c r="P25" s="49"/>
      <c r="Q25" s="49"/>
      <c r="R25" s="49"/>
      <c r="S25" s="49"/>
      <c r="T25" s="49"/>
      <c r="U25" s="49"/>
      <c r="V25" s="50"/>
      <c r="W25" s="50"/>
      <c r="X25" s="50"/>
      <c r="Y25" s="50"/>
      <c r="Z25" s="50"/>
      <c r="AA25" s="50"/>
      <c r="AB25" s="52">
        <f t="shared" si="3"/>
        <v>23</v>
      </c>
      <c r="AC25" s="53">
        <f t="shared" si="0"/>
        <v>108</v>
      </c>
      <c r="AD25" s="53">
        <f t="shared" si="1"/>
        <v>16</v>
      </c>
      <c r="AE25" s="53">
        <f>IF(AB25&lt;=ROUND(D$15,0),#REF!,-100000)</f>
        <v>-100000</v>
      </c>
      <c r="AF25" s="54">
        <f t="shared" si="2"/>
        <v>-100000</v>
      </c>
      <c r="AG25" s="50"/>
      <c r="AH25" s="50"/>
      <c r="AI25" s="50"/>
      <c r="AJ25" s="50"/>
      <c r="AK25" s="50"/>
      <c r="AL25" s="50"/>
      <c r="AM25" s="50"/>
      <c r="AN25" s="50"/>
      <c r="AO25" s="49"/>
      <c r="AP25" s="49"/>
      <c r="AQ25" s="49"/>
      <c r="AR25" s="49"/>
      <c r="AS25" s="49"/>
    </row>
    <row r="26" spans="1:45" ht="15">
      <c r="A26" s="50"/>
      <c r="B26" s="50"/>
      <c r="C26" s="50"/>
      <c r="D26" s="50"/>
      <c r="E26" s="50"/>
      <c r="F26" s="49"/>
      <c r="G26" s="49"/>
      <c r="H26" s="49"/>
      <c r="I26" s="49"/>
      <c r="J26" s="49"/>
      <c r="K26" s="49"/>
      <c r="L26" s="49"/>
      <c r="M26" s="49"/>
      <c r="N26" s="49"/>
      <c r="O26" s="49"/>
      <c r="P26" s="49"/>
      <c r="Q26" s="49"/>
      <c r="R26" s="49"/>
      <c r="S26" s="49"/>
      <c r="T26" s="49"/>
      <c r="U26" s="49"/>
      <c r="V26" s="50"/>
      <c r="W26" s="50"/>
      <c r="X26" s="50"/>
      <c r="Y26" s="50"/>
      <c r="Z26" s="50"/>
      <c r="AA26" s="50"/>
      <c r="AB26" s="52">
        <f t="shared" si="3"/>
        <v>24</v>
      </c>
      <c r="AC26" s="53">
        <f t="shared" si="0"/>
        <v>104</v>
      </c>
      <c r="AD26" s="53">
        <f t="shared" si="1"/>
        <v>8</v>
      </c>
      <c r="AE26" s="53">
        <f>IF(AB26&lt;=ROUND(D$15,0),#REF!,-100000)</f>
        <v>-100000</v>
      </c>
      <c r="AF26" s="54">
        <f t="shared" si="2"/>
        <v>-100000</v>
      </c>
      <c r="AG26" s="50"/>
      <c r="AH26" s="50"/>
      <c r="AI26" s="50"/>
      <c r="AJ26" s="50"/>
      <c r="AK26" s="50"/>
      <c r="AL26" s="50"/>
      <c r="AM26" s="50"/>
      <c r="AN26" s="50"/>
      <c r="AO26" s="49"/>
      <c r="AP26" s="49"/>
      <c r="AQ26" s="49"/>
      <c r="AR26" s="49"/>
      <c r="AS26" s="49"/>
    </row>
    <row r="27" spans="1:45" ht="15">
      <c r="A27" s="50"/>
      <c r="B27" s="50"/>
      <c r="C27" s="50"/>
      <c r="D27" s="50"/>
      <c r="E27" s="50"/>
      <c r="F27" s="49"/>
      <c r="G27" s="49"/>
      <c r="H27" s="49"/>
      <c r="I27" s="49"/>
      <c r="J27" s="49"/>
      <c r="K27" s="49"/>
      <c r="L27" s="49"/>
      <c r="M27" s="49"/>
      <c r="N27" s="49"/>
      <c r="O27" s="49"/>
      <c r="P27" s="49"/>
      <c r="Q27" s="49"/>
      <c r="R27" s="49"/>
      <c r="S27" s="49"/>
      <c r="T27" s="49"/>
      <c r="U27" s="49"/>
      <c r="V27" s="50"/>
      <c r="W27" s="50"/>
      <c r="X27" s="50"/>
      <c r="Y27" s="50"/>
      <c r="Z27" s="50"/>
      <c r="AA27" s="50"/>
      <c r="AB27" s="52">
        <f t="shared" si="3"/>
        <v>25</v>
      </c>
      <c r="AC27" s="53">
        <f t="shared" si="0"/>
        <v>100</v>
      </c>
      <c r="AD27" s="53">
        <f t="shared" si="1"/>
        <v>0</v>
      </c>
      <c r="AE27" s="53">
        <f>IF(AB27&lt;=ROUND(D$15,0),#REF!,-100000)</f>
        <v>-100000</v>
      </c>
      <c r="AF27" s="54">
        <f t="shared" si="2"/>
        <v>-100000</v>
      </c>
      <c r="AG27" s="50"/>
      <c r="AH27" s="50"/>
      <c r="AI27" s="50"/>
      <c r="AJ27" s="50"/>
      <c r="AK27" s="50"/>
      <c r="AL27" s="50"/>
      <c r="AM27" s="50"/>
      <c r="AN27" s="50"/>
      <c r="AO27" s="49"/>
      <c r="AP27" s="49"/>
      <c r="AQ27" s="49"/>
      <c r="AR27" s="49"/>
      <c r="AS27" s="49"/>
    </row>
    <row r="28" spans="1:45" ht="15">
      <c r="A28" s="50"/>
      <c r="B28" s="50"/>
      <c r="C28" s="50"/>
      <c r="D28" s="50"/>
      <c r="E28" s="50"/>
      <c r="F28" s="49"/>
      <c r="G28" s="49"/>
      <c r="H28" s="49"/>
      <c r="I28" s="49"/>
      <c r="J28" s="49"/>
      <c r="K28" s="49"/>
      <c r="L28" s="49"/>
      <c r="M28" s="49"/>
      <c r="N28" s="49"/>
      <c r="O28" s="49"/>
      <c r="P28" s="49"/>
      <c r="Q28" s="49"/>
      <c r="R28" s="49"/>
      <c r="S28" s="49"/>
      <c r="T28" s="49"/>
      <c r="U28" s="49"/>
      <c r="V28" s="50"/>
      <c r="W28" s="50"/>
      <c r="X28" s="50"/>
      <c r="Y28" s="50"/>
      <c r="Z28" s="50"/>
      <c r="AA28" s="50"/>
      <c r="AB28" s="52">
        <f t="shared" si="3"/>
        <v>26</v>
      </c>
      <c r="AC28" s="53">
        <f t="shared" si="0"/>
        <v>96</v>
      </c>
      <c r="AD28" s="53">
        <f t="shared" si="1"/>
        <v>-8</v>
      </c>
      <c r="AE28" s="53">
        <f>IF(AB28&lt;=ROUND(D$15,0),#REF!,-100000)</f>
        <v>-100000</v>
      </c>
      <c r="AF28" s="54">
        <f t="shared" si="2"/>
        <v>-100000</v>
      </c>
      <c r="AG28" s="50"/>
      <c r="AH28" s="50"/>
      <c r="AI28" s="50"/>
      <c r="AJ28" s="50"/>
      <c r="AK28" s="50"/>
      <c r="AL28" s="50"/>
      <c r="AM28" s="50"/>
      <c r="AN28" s="50"/>
      <c r="AO28" s="49"/>
      <c r="AP28" s="49"/>
      <c r="AQ28" s="49"/>
      <c r="AR28" s="49"/>
      <c r="AS28" s="49"/>
    </row>
    <row r="29" spans="1:45" ht="15">
      <c r="A29" s="50"/>
      <c r="B29" s="50"/>
      <c r="C29" s="50"/>
      <c r="D29" s="50"/>
      <c r="E29" s="50"/>
      <c r="F29" s="49"/>
      <c r="G29" s="49"/>
      <c r="H29" s="49"/>
      <c r="I29" s="49"/>
      <c r="J29" s="49"/>
      <c r="K29" s="49"/>
      <c r="L29" s="49"/>
      <c r="M29" s="49"/>
      <c r="N29" s="49"/>
      <c r="O29" s="49"/>
      <c r="P29" s="49"/>
      <c r="Q29" s="49"/>
      <c r="R29" s="49"/>
      <c r="S29" s="49"/>
      <c r="T29" s="49"/>
      <c r="U29" s="49"/>
      <c r="V29" s="50"/>
      <c r="W29" s="50"/>
      <c r="X29" s="50"/>
      <c r="Y29" s="50"/>
      <c r="Z29" s="50"/>
      <c r="AA29" s="50"/>
      <c r="AB29" s="52">
        <f t="shared" si="3"/>
        <v>27</v>
      </c>
      <c r="AC29" s="53">
        <f t="shared" si="0"/>
        <v>92</v>
      </c>
      <c r="AD29" s="53">
        <f t="shared" si="1"/>
        <v>-16</v>
      </c>
      <c r="AE29" s="53">
        <f>IF(AB29&lt;=ROUND(D$15,0),#REF!,-100000)</f>
        <v>-100000</v>
      </c>
      <c r="AF29" s="54">
        <f t="shared" si="2"/>
        <v>-100000</v>
      </c>
      <c r="AG29" s="50"/>
      <c r="AH29" s="50"/>
      <c r="AI29" s="50"/>
      <c r="AJ29" s="50"/>
      <c r="AK29" s="50"/>
      <c r="AL29" s="50"/>
      <c r="AM29" s="50"/>
      <c r="AN29" s="50"/>
      <c r="AO29" s="49"/>
      <c r="AP29" s="49"/>
      <c r="AQ29" s="49"/>
      <c r="AR29" s="49"/>
      <c r="AS29" s="49"/>
    </row>
    <row r="30" spans="1:45" ht="15">
      <c r="A30" s="50"/>
      <c r="B30" s="50"/>
      <c r="C30" s="50"/>
      <c r="D30" s="50"/>
      <c r="E30" s="50"/>
      <c r="F30" s="49"/>
      <c r="G30" s="49"/>
      <c r="H30" s="49"/>
      <c r="I30" s="49"/>
      <c r="J30" s="49"/>
      <c r="K30" s="49"/>
      <c r="L30" s="49"/>
      <c r="M30" s="49"/>
      <c r="N30" s="49"/>
      <c r="O30" s="49"/>
      <c r="P30" s="49"/>
      <c r="Q30" s="49"/>
      <c r="R30" s="49"/>
      <c r="S30" s="49"/>
      <c r="T30" s="49"/>
      <c r="U30" s="49"/>
      <c r="V30" s="50"/>
      <c r="W30" s="50"/>
      <c r="X30" s="50"/>
      <c r="Y30" s="50"/>
      <c r="Z30" s="50"/>
      <c r="AA30" s="50"/>
      <c r="AB30" s="52">
        <f t="shared" si="3"/>
        <v>28</v>
      </c>
      <c r="AC30" s="53">
        <f t="shared" si="0"/>
        <v>88</v>
      </c>
      <c r="AD30" s="53">
        <f t="shared" si="1"/>
        <v>-24</v>
      </c>
      <c r="AE30" s="53">
        <f>IF(AB30&lt;=ROUND(D$15,0),#REF!,-100000)</f>
        <v>-100000</v>
      </c>
      <c r="AF30" s="54">
        <f t="shared" si="2"/>
        <v>-100000</v>
      </c>
      <c r="AG30" s="50"/>
      <c r="AH30" s="50"/>
      <c r="AI30" s="50"/>
      <c r="AJ30" s="50"/>
      <c r="AK30" s="50"/>
      <c r="AL30" s="50"/>
      <c r="AM30" s="50"/>
      <c r="AN30" s="50"/>
      <c r="AO30" s="49"/>
      <c r="AP30" s="49"/>
      <c r="AQ30" s="49"/>
      <c r="AR30" s="49"/>
      <c r="AS30" s="49"/>
    </row>
    <row r="31" spans="1:45" ht="15">
      <c r="A31" s="50"/>
      <c r="B31" s="50"/>
      <c r="C31" s="50"/>
      <c r="D31" s="50"/>
      <c r="E31" s="50"/>
      <c r="F31" s="49"/>
      <c r="G31" s="49"/>
      <c r="H31" s="49"/>
      <c r="I31" s="49"/>
      <c r="J31" s="49"/>
      <c r="K31" s="49"/>
      <c r="L31" s="49"/>
      <c r="M31" s="49"/>
      <c r="N31" s="49"/>
      <c r="O31" s="49"/>
      <c r="P31" s="49"/>
      <c r="Q31" s="49"/>
      <c r="R31" s="49"/>
      <c r="S31" s="49"/>
      <c r="T31" s="49"/>
      <c r="U31" s="49"/>
      <c r="V31" s="50"/>
      <c r="W31" s="50"/>
      <c r="X31" s="50"/>
      <c r="Y31" s="50"/>
      <c r="Z31" s="50"/>
      <c r="AA31" s="50"/>
      <c r="AB31" s="52">
        <f t="shared" si="3"/>
        <v>29</v>
      </c>
      <c r="AC31" s="53">
        <f t="shared" si="0"/>
        <v>84</v>
      </c>
      <c r="AD31" s="53">
        <f t="shared" si="1"/>
        <v>-32</v>
      </c>
      <c r="AE31" s="53">
        <f>IF(AB31&lt;=ROUND(D$15,0),#REF!,-100000)</f>
        <v>-100000</v>
      </c>
      <c r="AF31" s="54">
        <f t="shared" si="2"/>
        <v>-100000</v>
      </c>
      <c r="AG31" s="50"/>
      <c r="AH31" s="50"/>
      <c r="AI31" s="50"/>
      <c r="AJ31" s="50"/>
      <c r="AK31" s="50"/>
      <c r="AL31" s="50"/>
      <c r="AM31" s="50"/>
      <c r="AN31" s="50"/>
      <c r="AO31" s="49"/>
      <c r="AP31" s="49"/>
      <c r="AQ31" s="49"/>
      <c r="AR31" s="49"/>
      <c r="AS31" s="49"/>
    </row>
    <row r="32" spans="1:45" ht="15">
      <c r="A32" s="50"/>
      <c r="B32" s="50"/>
      <c r="C32" s="50"/>
      <c r="D32" s="50"/>
      <c r="E32" s="50"/>
      <c r="F32" s="49"/>
      <c r="G32" s="49"/>
      <c r="H32" s="49"/>
      <c r="I32" s="49"/>
      <c r="J32" s="49"/>
      <c r="K32" s="49"/>
      <c r="L32" s="49"/>
      <c r="M32" s="49"/>
      <c r="N32" s="49"/>
      <c r="O32" s="49"/>
      <c r="P32" s="49"/>
      <c r="Q32" s="49"/>
      <c r="R32" s="49"/>
      <c r="S32" s="49"/>
      <c r="T32" s="49"/>
      <c r="U32" s="49"/>
      <c r="V32" s="50"/>
      <c r="W32" s="50"/>
      <c r="X32" s="50"/>
      <c r="Y32" s="50"/>
      <c r="Z32" s="50"/>
      <c r="AA32" s="50"/>
      <c r="AB32" s="52">
        <f t="shared" si="3"/>
        <v>30</v>
      </c>
      <c r="AC32" s="53">
        <f t="shared" si="0"/>
        <v>80</v>
      </c>
      <c r="AD32" s="53">
        <f t="shared" si="1"/>
        <v>-40</v>
      </c>
      <c r="AE32" s="53">
        <f>IF(AB32&lt;=ROUND(D$15,0),#REF!,-100000)</f>
        <v>-100000</v>
      </c>
      <c r="AF32" s="54">
        <f t="shared" si="2"/>
        <v>-100000</v>
      </c>
      <c r="AG32" s="50"/>
      <c r="AH32" s="50"/>
      <c r="AI32" s="50"/>
      <c r="AJ32" s="50"/>
      <c r="AK32" s="50"/>
      <c r="AL32" s="50"/>
      <c r="AM32" s="50"/>
      <c r="AN32" s="50"/>
      <c r="AO32" s="49"/>
      <c r="AP32" s="49"/>
      <c r="AQ32" s="49"/>
      <c r="AR32" s="49"/>
      <c r="AS32" s="49"/>
    </row>
    <row r="33" spans="1:45" ht="15">
      <c r="A33" s="50"/>
      <c r="B33" s="50"/>
      <c r="C33" s="50"/>
      <c r="D33" s="50"/>
      <c r="E33" s="50"/>
      <c r="F33" s="49"/>
      <c r="G33" s="49"/>
      <c r="H33" s="49"/>
      <c r="I33" s="49"/>
      <c r="J33" s="49"/>
      <c r="K33" s="49"/>
      <c r="L33" s="49"/>
      <c r="M33" s="49"/>
      <c r="N33" s="49"/>
      <c r="O33" s="49"/>
      <c r="P33" s="49"/>
      <c r="Q33" s="49"/>
      <c r="R33" s="49"/>
      <c r="S33" s="49"/>
      <c r="T33" s="49"/>
      <c r="U33" s="49"/>
      <c r="V33" s="50"/>
      <c r="W33" s="50"/>
      <c r="X33" s="50"/>
      <c r="Y33" s="50"/>
      <c r="Z33" s="50"/>
      <c r="AA33" s="50"/>
      <c r="AB33" s="52">
        <f t="shared" si="3"/>
        <v>31</v>
      </c>
      <c r="AC33" s="53">
        <f t="shared" si="0"/>
        <v>76</v>
      </c>
      <c r="AD33" s="53">
        <f t="shared" si="1"/>
        <v>-48</v>
      </c>
      <c r="AE33" s="53">
        <f>IF(AB33&lt;=ROUND(D$15,0),#REF!,-100000)</f>
        <v>-100000</v>
      </c>
      <c r="AF33" s="54">
        <f t="shared" si="2"/>
        <v>-100000</v>
      </c>
      <c r="AG33" s="50"/>
      <c r="AH33" s="50"/>
      <c r="AI33" s="50"/>
      <c r="AJ33" s="50"/>
      <c r="AK33" s="50"/>
      <c r="AL33" s="50"/>
      <c r="AM33" s="50"/>
      <c r="AN33" s="50"/>
      <c r="AO33" s="49"/>
      <c r="AP33" s="49"/>
      <c r="AQ33" s="49"/>
      <c r="AR33" s="49"/>
      <c r="AS33" s="49"/>
    </row>
    <row r="34" spans="1:45" ht="15">
      <c r="A34" s="50"/>
      <c r="B34" s="50"/>
      <c r="C34" s="50"/>
      <c r="D34" s="50"/>
      <c r="E34" s="50"/>
      <c r="F34" s="49"/>
      <c r="G34" s="49"/>
      <c r="H34" s="49"/>
      <c r="I34" s="49"/>
      <c r="J34" s="49"/>
      <c r="K34" s="49"/>
      <c r="L34" s="49"/>
      <c r="M34" s="49"/>
      <c r="N34" s="49"/>
      <c r="O34" s="49"/>
      <c r="P34" s="49"/>
      <c r="Q34" s="49"/>
      <c r="R34" s="49"/>
      <c r="S34" s="49"/>
      <c r="T34" s="49"/>
      <c r="U34" s="49"/>
      <c r="V34" s="50"/>
      <c r="W34" s="50"/>
      <c r="X34" s="50"/>
      <c r="Y34" s="50"/>
      <c r="Z34" s="50"/>
      <c r="AA34" s="50"/>
      <c r="AB34" s="52">
        <f t="shared" si="3"/>
        <v>32</v>
      </c>
      <c r="AC34" s="53">
        <f aca="true" t="shared" si="8" ref="AC34:AC52">200-4*AB34</f>
        <v>72</v>
      </c>
      <c r="AD34" s="53">
        <f aca="true" t="shared" si="9" ref="AD34:AD52">200-8*AB34</f>
        <v>-56</v>
      </c>
      <c r="AE34" s="53">
        <f>IF(AB34&lt;=ROUND(D$15,0),#REF!,-100000)</f>
        <v>-100000</v>
      </c>
      <c r="AF34" s="54">
        <f aca="true" t="shared" si="10" ref="AF34:AF52">IF(AB34&lt;=ROUND(D$15,0),D$17,-100000)</f>
        <v>-100000</v>
      </c>
      <c r="AG34" s="50"/>
      <c r="AH34" s="50"/>
      <c r="AI34" s="50"/>
      <c r="AJ34" s="50"/>
      <c r="AK34" s="50"/>
      <c r="AL34" s="50"/>
      <c r="AM34" s="50"/>
      <c r="AN34" s="50"/>
      <c r="AO34" s="49"/>
      <c r="AP34" s="49"/>
      <c r="AQ34" s="49"/>
      <c r="AR34" s="49"/>
      <c r="AS34" s="49"/>
    </row>
    <row r="35" spans="1:45" ht="15">
      <c r="A35" s="50"/>
      <c r="B35" s="50"/>
      <c r="C35" s="50"/>
      <c r="D35" s="50"/>
      <c r="E35" s="50"/>
      <c r="F35" s="49"/>
      <c r="G35" s="49"/>
      <c r="H35" s="49"/>
      <c r="I35" s="49"/>
      <c r="J35" s="49"/>
      <c r="K35" s="49"/>
      <c r="L35" s="49"/>
      <c r="M35" s="49"/>
      <c r="N35" s="49"/>
      <c r="O35" s="49"/>
      <c r="P35" s="49"/>
      <c r="Q35" s="49"/>
      <c r="R35" s="49"/>
      <c r="S35" s="49"/>
      <c r="T35" s="49"/>
      <c r="U35" s="49"/>
      <c r="V35" s="50"/>
      <c r="W35" s="50"/>
      <c r="X35" s="50"/>
      <c r="Y35" s="50"/>
      <c r="Z35" s="50"/>
      <c r="AA35" s="50"/>
      <c r="AB35" s="52">
        <f aca="true" t="shared" si="11" ref="AB35:AB52">AB34+(AK$4-AK$3)/50</f>
        <v>33</v>
      </c>
      <c r="AC35" s="53">
        <f t="shared" si="8"/>
        <v>68</v>
      </c>
      <c r="AD35" s="53">
        <f t="shared" si="9"/>
        <v>-64</v>
      </c>
      <c r="AE35" s="53">
        <f>IF(AB35&lt;=ROUND(D$15,0),#REF!,-100000)</f>
        <v>-100000</v>
      </c>
      <c r="AF35" s="54">
        <f t="shared" si="10"/>
        <v>-100000</v>
      </c>
      <c r="AG35" s="50"/>
      <c r="AH35" s="50"/>
      <c r="AI35" s="50"/>
      <c r="AJ35" s="50"/>
      <c r="AK35" s="50"/>
      <c r="AL35" s="50"/>
      <c r="AM35" s="50"/>
      <c r="AN35" s="50"/>
      <c r="AO35" s="49"/>
      <c r="AP35" s="49"/>
      <c r="AQ35" s="49"/>
      <c r="AR35" s="49"/>
      <c r="AS35" s="49"/>
    </row>
    <row r="36" spans="1:45" ht="15">
      <c r="A36" s="50"/>
      <c r="B36" s="50"/>
      <c r="C36" s="50"/>
      <c r="D36" s="50"/>
      <c r="E36" s="50"/>
      <c r="F36" s="49"/>
      <c r="G36" s="49"/>
      <c r="H36" s="49"/>
      <c r="I36" s="49"/>
      <c r="J36" s="49"/>
      <c r="K36" s="49"/>
      <c r="L36" s="49"/>
      <c r="M36" s="49"/>
      <c r="N36" s="49"/>
      <c r="O36" s="49"/>
      <c r="P36" s="49"/>
      <c r="Q36" s="49"/>
      <c r="R36" s="49"/>
      <c r="S36" s="49"/>
      <c r="T36" s="49"/>
      <c r="U36" s="49"/>
      <c r="V36" s="50"/>
      <c r="W36" s="50"/>
      <c r="X36" s="50"/>
      <c r="Y36" s="50"/>
      <c r="Z36" s="50"/>
      <c r="AA36" s="50"/>
      <c r="AB36" s="52">
        <f t="shared" si="11"/>
        <v>34</v>
      </c>
      <c r="AC36" s="53">
        <f t="shared" si="8"/>
        <v>64</v>
      </c>
      <c r="AD36" s="53">
        <f t="shared" si="9"/>
        <v>-72</v>
      </c>
      <c r="AE36" s="53">
        <f>IF(AB36&lt;=ROUND(D$15,0),#REF!,-100000)</f>
        <v>-100000</v>
      </c>
      <c r="AF36" s="54">
        <f t="shared" si="10"/>
        <v>-100000</v>
      </c>
      <c r="AG36" s="50"/>
      <c r="AH36" s="50"/>
      <c r="AI36" s="50"/>
      <c r="AJ36" s="50"/>
      <c r="AK36" s="50"/>
      <c r="AL36" s="50"/>
      <c r="AM36" s="50"/>
      <c r="AN36" s="50"/>
      <c r="AO36" s="49"/>
      <c r="AP36" s="49"/>
      <c r="AQ36" s="49"/>
      <c r="AR36" s="49"/>
      <c r="AS36" s="49"/>
    </row>
    <row r="37" spans="1:45" ht="15">
      <c r="A37" s="50"/>
      <c r="B37" s="50"/>
      <c r="C37" s="50"/>
      <c r="D37" s="50"/>
      <c r="E37" s="50"/>
      <c r="F37" s="49"/>
      <c r="G37" s="49"/>
      <c r="H37" s="49"/>
      <c r="I37" s="49"/>
      <c r="J37" s="49"/>
      <c r="K37" s="49"/>
      <c r="L37" s="49"/>
      <c r="M37" s="49"/>
      <c r="N37" s="49"/>
      <c r="O37" s="49"/>
      <c r="P37" s="49"/>
      <c r="Q37" s="49"/>
      <c r="R37" s="49"/>
      <c r="S37" s="49"/>
      <c r="T37" s="49"/>
      <c r="U37" s="49"/>
      <c r="V37" s="50"/>
      <c r="W37" s="50"/>
      <c r="X37" s="50"/>
      <c r="Y37" s="50"/>
      <c r="Z37" s="50"/>
      <c r="AA37" s="50"/>
      <c r="AB37" s="52">
        <f t="shared" si="11"/>
        <v>35</v>
      </c>
      <c r="AC37" s="53">
        <f t="shared" si="8"/>
        <v>60</v>
      </c>
      <c r="AD37" s="53">
        <f t="shared" si="9"/>
        <v>-80</v>
      </c>
      <c r="AE37" s="53">
        <f>IF(AB37&lt;=ROUND(D$15,0),#REF!,-100000)</f>
        <v>-100000</v>
      </c>
      <c r="AF37" s="54">
        <f t="shared" si="10"/>
        <v>-100000</v>
      </c>
      <c r="AG37" s="50"/>
      <c r="AH37" s="50"/>
      <c r="AI37" s="50"/>
      <c r="AJ37" s="50"/>
      <c r="AK37" s="50"/>
      <c r="AL37" s="50"/>
      <c r="AM37" s="50"/>
      <c r="AN37" s="50"/>
      <c r="AO37" s="49"/>
      <c r="AP37" s="49"/>
      <c r="AQ37" s="49"/>
      <c r="AR37" s="49"/>
      <c r="AS37" s="49"/>
    </row>
    <row r="38" spans="1:45" ht="15">
      <c r="A38" s="50"/>
      <c r="B38" s="50"/>
      <c r="C38" s="50"/>
      <c r="D38" s="50"/>
      <c r="E38" s="50"/>
      <c r="F38" s="49"/>
      <c r="G38" s="49"/>
      <c r="H38" s="49"/>
      <c r="I38" s="49"/>
      <c r="J38" s="49"/>
      <c r="K38" s="49"/>
      <c r="L38" s="49"/>
      <c r="M38" s="49"/>
      <c r="N38" s="49"/>
      <c r="O38" s="49"/>
      <c r="P38" s="49"/>
      <c r="Q38" s="49"/>
      <c r="R38" s="49"/>
      <c r="S38" s="49"/>
      <c r="T38" s="49"/>
      <c r="U38" s="49"/>
      <c r="V38" s="50"/>
      <c r="W38" s="50"/>
      <c r="X38" s="50"/>
      <c r="Y38" s="50"/>
      <c r="Z38" s="50"/>
      <c r="AA38" s="50"/>
      <c r="AB38" s="52">
        <f t="shared" si="11"/>
        <v>36</v>
      </c>
      <c r="AC38" s="53">
        <f t="shared" si="8"/>
        <v>56</v>
      </c>
      <c r="AD38" s="53">
        <f t="shared" si="9"/>
        <v>-88</v>
      </c>
      <c r="AE38" s="53">
        <f>IF(AB38&lt;=ROUND(D$15,0),#REF!,-100000)</f>
        <v>-100000</v>
      </c>
      <c r="AF38" s="54">
        <f t="shared" si="10"/>
        <v>-100000</v>
      </c>
      <c r="AG38" s="50"/>
      <c r="AH38" s="50"/>
      <c r="AI38" s="50"/>
      <c r="AJ38" s="50"/>
      <c r="AK38" s="50"/>
      <c r="AL38" s="50"/>
      <c r="AM38" s="50"/>
      <c r="AN38" s="50"/>
      <c r="AO38" s="49"/>
      <c r="AP38" s="49"/>
      <c r="AQ38" s="49"/>
      <c r="AR38" s="49"/>
      <c r="AS38" s="49"/>
    </row>
    <row r="39" spans="1:45" ht="15">
      <c r="A39" s="49"/>
      <c r="B39" s="49"/>
      <c r="C39" s="49"/>
      <c r="D39" s="49"/>
      <c r="E39" s="49"/>
      <c r="F39" s="49"/>
      <c r="G39" s="49"/>
      <c r="H39" s="49"/>
      <c r="I39" s="49"/>
      <c r="J39" s="49"/>
      <c r="K39" s="49"/>
      <c r="L39" s="49"/>
      <c r="M39" s="49"/>
      <c r="N39" s="49"/>
      <c r="O39" s="49"/>
      <c r="P39" s="49"/>
      <c r="Q39" s="49"/>
      <c r="R39" s="49"/>
      <c r="S39" s="49"/>
      <c r="T39" s="49"/>
      <c r="U39" s="49"/>
      <c r="V39" s="50"/>
      <c r="W39" s="50"/>
      <c r="X39" s="50"/>
      <c r="Y39" s="50"/>
      <c r="Z39" s="50"/>
      <c r="AA39" s="50"/>
      <c r="AB39" s="52">
        <f t="shared" si="11"/>
        <v>37</v>
      </c>
      <c r="AC39" s="53">
        <f t="shared" si="8"/>
        <v>52</v>
      </c>
      <c r="AD39" s="53">
        <f t="shared" si="9"/>
        <v>-96</v>
      </c>
      <c r="AE39" s="53">
        <f>IF(AB39&lt;=ROUND(D$15,0),#REF!,-100000)</f>
        <v>-100000</v>
      </c>
      <c r="AF39" s="54">
        <f t="shared" si="10"/>
        <v>-100000</v>
      </c>
      <c r="AG39" s="50"/>
      <c r="AH39" s="50"/>
      <c r="AI39" s="50"/>
      <c r="AJ39" s="50"/>
      <c r="AK39" s="50"/>
      <c r="AL39" s="50"/>
      <c r="AM39" s="50"/>
      <c r="AN39" s="50"/>
      <c r="AO39" s="49"/>
      <c r="AP39" s="49"/>
      <c r="AQ39" s="49"/>
      <c r="AR39" s="49"/>
      <c r="AS39" s="49"/>
    </row>
    <row r="40" spans="1:45" ht="15">
      <c r="A40" s="49"/>
      <c r="B40" s="49"/>
      <c r="C40" s="49"/>
      <c r="D40" s="49"/>
      <c r="E40" s="49"/>
      <c r="F40" s="49"/>
      <c r="G40" s="49"/>
      <c r="H40" s="49"/>
      <c r="I40" s="49"/>
      <c r="J40" s="49"/>
      <c r="K40" s="49"/>
      <c r="L40" s="49"/>
      <c r="M40" s="49"/>
      <c r="N40" s="49"/>
      <c r="O40" s="49"/>
      <c r="P40" s="49"/>
      <c r="Q40" s="49"/>
      <c r="R40" s="49"/>
      <c r="S40" s="49"/>
      <c r="T40" s="49"/>
      <c r="U40" s="49"/>
      <c r="V40" s="50"/>
      <c r="W40" s="50"/>
      <c r="X40" s="50"/>
      <c r="Y40" s="50"/>
      <c r="Z40" s="50"/>
      <c r="AA40" s="50"/>
      <c r="AB40" s="52">
        <f t="shared" si="11"/>
        <v>38</v>
      </c>
      <c r="AC40" s="53">
        <f t="shared" si="8"/>
        <v>48</v>
      </c>
      <c r="AD40" s="53">
        <f t="shared" si="9"/>
        <v>-104</v>
      </c>
      <c r="AE40" s="53">
        <f>IF(AB40&lt;=ROUND(D$15,0),#REF!,-100000)</f>
        <v>-100000</v>
      </c>
      <c r="AF40" s="54">
        <f t="shared" si="10"/>
        <v>-100000</v>
      </c>
      <c r="AG40" s="50"/>
      <c r="AH40" s="50"/>
      <c r="AI40" s="50"/>
      <c r="AJ40" s="50"/>
      <c r="AK40" s="50"/>
      <c r="AL40" s="50"/>
      <c r="AM40" s="50"/>
      <c r="AN40" s="50"/>
      <c r="AO40" s="49"/>
      <c r="AP40" s="49"/>
      <c r="AQ40" s="49"/>
      <c r="AR40" s="49"/>
      <c r="AS40" s="49"/>
    </row>
    <row r="41" spans="1:45" ht="15">
      <c r="A41" s="49"/>
      <c r="B41" s="49"/>
      <c r="C41" s="49"/>
      <c r="D41" s="49"/>
      <c r="E41" s="49"/>
      <c r="F41" s="49"/>
      <c r="G41" s="49"/>
      <c r="H41" s="49"/>
      <c r="I41" s="49"/>
      <c r="J41" s="49"/>
      <c r="K41" s="49"/>
      <c r="L41" s="49"/>
      <c r="M41" s="49"/>
      <c r="N41" s="49"/>
      <c r="O41" s="49"/>
      <c r="P41" s="49"/>
      <c r="Q41" s="49"/>
      <c r="R41" s="49"/>
      <c r="S41" s="49"/>
      <c r="T41" s="49"/>
      <c r="U41" s="49"/>
      <c r="V41" s="50"/>
      <c r="W41" s="50"/>
      <c r="X41" s="50"/>
      <c r="Y41" s="50"/>
      <c r="Z41" s="50"/>
      <c r="AA41" s="50"/>
      <c r="AB41" s="52">
        <f t="shared" si="11"/>
        <v>39</v>
      </c>
      <c r="AC41" s="53">
        <f t="shared" si="8"/>
        <v>44</v>
      </c>
      <c r="AD41" s="53">
        <f t="shared" si="9"/>
        <v>-112</v>
      </c>
      <c r="AE41" s="53">
        <f>IF(AB41&lt;=ROUND(D$15,0),#REF!,-100000)</f>
        <v>-100000</v>
      </c>
      <c r="AF41" s="54">
        <f t="shared" si="10"/>
        <v>-100000</v>
      </c>
      <c r="AG41" s="50"/>
      <c r="AH41" s="50"/>
      <c r="AI41" s="50"/>
      <c r="AJ41" s="50"/>
      <c r="AK41" s="50"/>
      <c r="AL41" s="50"/>
      <c r="AM41" s="50"/>
      <c r="AN41" s="50"/>
      <c r="AO41" s="49"/>
      <c r="AP41" s="49"/>
      <c r="AQ41" s="49"/>
      <c r="AR41" s="49"/>
      <c r="AS41" s="49"/>
    </row>
    <row r="42" spans="1:45" ht="15">
      <c r="A42" s="49"/>
      <c r="B42" s="49"/>
      <c r="C42" s="49"/>
      <c r="D42" s="49"/>
      <c r="E42" s="49"/>
      <c r="F42" s="49"/>
      <c r="G42" s="49"/>
      <c r="H42" s="49"/>
      <c r="I42" s="49"/>
      <c r="J42" s="49"/>
      <c r="K42" s="49"/>
      <c r="L42" s="49"/>
      <c r="M42" s="49"/>
      <c r="N42" s="49"/>
      <c r="O42" s="49"/>
      <c r="P42" s="49"/>
      <c r="Q42" s="49"/>
      <c r="R42" s="49"/>
      <c r="S42" s="49"/>
      <c r="T42" s="49"/>
      <c r="U42" s="49"/>
      <c r="V42" s="50"/>
      <c r="W42" s="50"/>
      <c r="X42" s="50"/>
      <c r="Y42" s="50"/>
      <c r="Z42" s="50"/>
      <c r="AA42" s="50"/>
      <c r="AB42" s="52">
        <f t="shared" si="11"/>
        <v>40</v>
      </c>
      <c r="AC42" s="53">
        <f t="shared" si="8"/>
        <v>40</v>
      </c>
      <c r="AD42" s="53">
        <f t="shared" si="9"/>
        <v>-120</v>
      </c>
      <c r="AE42" s="53">
        <f>IF(AB42&lt;=ROUND(D$15,0),#REF!,-100000)</f>
        <v>-100000</v>
      </c>
      <c r="AF42" s="54">
        <f t="shared" si="10"/>
        <v>-100000</v>
      </c>
      <c r="AG42" s="50"/>
      <c r="AH42" s="50"/>
      <c r="AI42" s="50"/>
      <c r="AJ42" s="50"/>
      <c r="AK42" s="50"/>
      <c r="AL42" s="50"/>
      <c r="AM42" s="50"/>
      <c r="AN42" s="50"/>
      <c r="AO42" s="49"/>
      <c r="AP42" s="49"/>
      <c r="AQ42" s="49"/>
      <c r="AR42" s="49"/>
      <c r="AS42" s="49"/>
    </row>
    <row r="43" spans="1:45" ht="15">
      <c r="A43" s="49"/>
      <c r="B43" s="49"/>
      <c r="C43" s="49"/>
      <c r="D43" s="49"/>
      <c r="E43" s="49"/>
      <c r="F43" s="49"/>
      <c r="G43" s="49"/>
      <c r="H43" s="49"/>
      <c r="I43" s="49"/>
      <c r="J43" s="49"/>
      <c r="K43" s="49"/>
      <c r="L43" s="49"/>
      <c r="M43" s="49"/>
      <c r="N43" s="49"/>
      <c r="O43" s="49"/>
      <c r="P43" s="49"/>
      <c r="Q43" s="49"/>
      <c r="R43" s="49"/>
      <c r="S43" s="49"/>
      <c r="T43" s="49"/>
      <c r="U43" s="49"/>
      <c r="V43" s="50"/>
      <c r="W43" s="50"/>
      <c r="X43" s="50"/>
      <c r="Y43" s="50"/>
      <c r="Z43" s="50"/>
      <c r="AA43" s="50"/>
      <c r="AB43" s="52">
        <f t="shared" si="11"/>
        <v>41</v>
      </c>
      <c r="AC43" s="53">
        <f t="shared" si="8"/>
        <v>36</v>
      </c>
      <c r="AD43" s="53">
        <f t="shared" si="9"/>
        <v>-128</v>
      </c>
      <c r="AE43" s="53">
        <f>IF(AB43&lt;=ROUND(D$15,0),#REF!,-100000)</f>
        <v>-100000</v>
      </c>
      <c r="AF43" s="54">
        <f t="shared" si="10"/>
        <v>-100000</v>
      </c>
      <c r="AG43" s="50"/>
      <c r="AH43" s="50"/>
      <c r="AI43" s="50"/>
      <c r="AJ43" s="50"/>
      <c r="AK43" s="50"/>
      <c r="AL43" s="50"/>
      <c r="AM43" s="50"/>
      <c r="AN43" s="50"/>
      <c r="AO43" s="49"/>
      <c r="AP43" s="49"/>
      <c r="AQ43" s="49"/>
      <c r="AR43" s="49"/>
      <c r="AS43" s="49"/>
    </row>
    <row r="44" spans="1:45" ht="15">
      <c r="A44" s="49"/>
      <c r="B44" s="49"/>
      <c r="C44" s="49"/>
      <c r="D44" s="49"/>
      <c r="E44" s="49"/>
      <c r="F44" s="49"/>
      <c r="G44" s="49"/>
      <c r="H44" s="49"/>
      <c r="I44" s="49"/>
      <c r="J44" s="49"/>
      <c r="K44" s="49"/>
      <c r="L44" s="49"/>
      <c r="M44" s="49"/>
      <c r="N44" s="49"/>
      <c r="O44" s="49"/>
      <c r="P44" s="49"/>
      <c r="Q44" s="49"/>
      <c r="R44" s="49"/>
      <c r="S44" s="49"/>
      <c r="T44" s="49"/>
      <c r="U44" s="49"/>
      <c r="V44" s="50"/>
      <c r="W44" s="50"/>
      <c r="X44" s="50"/>
      <c r="Y44" s="50"/>
      <c r="Z44" s="50"/>
      <c r="AA44" s="50"/>
      <c r="AB44" s="52">
        <f t="shared" si="11"/>
        <v>42</v>
      </c>
      <c r="AC44" s="53">
        <f t="shared" si="8"/>
        <v>32</v>
      </c>
      <c r="AD44" s="53">
        <f t="shared" si="9"/>
        <v>-136</v>
      </c>
      <c r="AE44" s="53">
        <f>IF(AB44&lt;=ROUND(D$15,0),#REF!,-100000)</f>
        <v>-100000</v>
      </c>
      <c r="AF44" s="54">
        <f t="shared" si="10"/>
        <v>-100000</v>
      </c>
      <c r="AG44" s="50"/>
      <c r="AH44" s="50"/>
      <c r="AI44" s="50"/>
      <c r="AJ44" s="50"/>
      <c r="AK44" s="50"/>
      <c r="AL44" s="50"/>
      <c r="AM44" s="50"/>
      <c r="AN44" s="50"/>
      <c r="AO44" s="49"/>
      <c r="AP44" s="49"/>
      <c r="AQ44" s="49"/>
      <c r="AR44" s="49"/>
      <c r="AS44" s="49"/>
    </row>
    <row r="45" spans="1:45" ht="15">
      <c r="A45" s="49"/>
      <c r="B45" s="49"/>
      <c r="C45" s="49"/>
      <c r="D45" s="49"/>
      <c r="E45" s="49"/>
      <c r="F45" s="49"/>
      <c r="G45" s="49"/>
      <c r="H45" s="49"/>
      <c r="I45" s="49"/>
      <c r="J45" s="49"/>
      <c r="K45" s="49"/>
      <c r="L45" s="49"/>
      <c r="M45" s="49"/>
      <c r="N45" s="49"/>
      <c r="O45" s="49"/>
      <c r="P45" s="49"/>
      <c r="Q45" s="49"/>
      <c r="R45" s="49"/>
      <c r="S45" s="49"/>
      <c r="T45" s="49"/>
      <c r="U45" s="49"/>
      <c r="V45" s="50"/>
      <c r="W45" s="50"/>
      <c r="X45" s="50"/>
      <c r="Y45" s="50"/>
      <c r="Z45" s="50"/>
      <c r="AA45" s="50"/>
      <c r="AB45" s="52">
        <f t="shared" si="11"/>
        <v>43</v>
      </c>
      <c r="AC45" s="53">
        <f t="shared" si="8"/>
        <v>28</v>
      </c>
      <c r="AD45" s="53">
        <f t="shared" si="9"/>
        <v>-144</v>
      </c>
      <c r="AE45" s="53">
        <f>IF(AB45&lt;=ROUND(D$15,0),#REF!,-100000)</f>
        <v>-100000</v>
      </c>
      <c r="AF45" s="54">
        <f t="shared" si="10"/>
        <v>-100000</v>
      </c>
      <c r="AG45" s="50"/>
      <c r="AH45" s="50"/>
      <c r="AI45" s="50"/>
      <c r="AJ45" s="50"/>
      <c r="AK45" s="50"/>
      <c r="AL45" s="50"/>
      <c r="AM45" s="50"/>
      <c r="AN45" s="50"/>
      <c r="AO45" s="49"/>
      <c r="AP45" s="49"/>
      <c r="AQ45" s="49"/>
      <c r="AR45" s="49"/>
      <c r="AS45" s="49"/>
    </row>
    <row r="46" spans="1:45" ht="15">
      <c r="A46" s="49"/>
      <c r="B46" s="49"/>
      <c r="C46" s="49"/>
      <c r="D46" s="49"/>
      <c r="E46" s="49"/>
      <c r="F46" s="49"/>
      <c r="G46" s="49"/>
      <c r="H46" s="49"/>
      <c r="I46" s="49"/>
      <c r="J46" s="49"/>
      <c r="K46" s="49"/>
      <c r="L46" s="49"/>
      <c r="M46" s="49"/>
      <c r="N46" s="49"/>
      <c r="O46" s="49"/>
      <c r="P46" s="49"/>
      <c r="Q46" s="49"/>
      <c r="R46" s="49"/>
      <c r="S46" s="49"/>
      <c r="T46" s="49"/>
      <c r="U46" s="49"/>
      <c r="V46" s="50"/>
      <c r="W46" s="50"/>
      <c r="X46" s="50"/>
      <c r="Y46" s="50"/>
      <c r="Z46" s="50"/>
      <c r="AA46" s="50"/>
      <c r="AB46" s="52">
        <f t="shared" si="11"/>
        <v>44</v>
      </c>
      <c r="AC46" s="53">
        <f t="shared" si="8"/>
        <v>24</v>
      </c>
      <c r="AD46" s="53">
        <f t="shared" si="9"/>
        <v>-152</v>
      </c>
      <c r="AE46" s="53">
        <f>IF(AB46&lt;=ROUND(D$15,0),#REF!,-100000)</f>
        <v>-100000</v>
      </c>
      <c r="AF46" s="54">
        <f t="shared" si="10"/>
        <v>-100000</v>
      </c>
      <c r="AG46" s="50"/>
      <c r="AH46" s="50"/>
      <c r="AI46" s="50"/>
      <c r="AJ46" s="50"/>
      <c r="AK46" s="50"/>
      <c r="AL46" s="50"/>
      <c r="AM46" s="50"/>
      <c r="AN46" s="50"/>
      <c r="AO46" s="49"/>
      <c r="AP46" s="49"/>
      <c r="AQ46" s="49"/>
      <c r="AR46" s="49"/>
      <c r="AS46" s="49"/>
    </row>
    <row r="47" spans="1:45" ht="15">
      <c r="A47" s="49"/>
      <c r="B47" s="49"/>
      <c r="C47" s="49"/>
      <c r="D47" s="49"/>
      <c r="E47" s="49"/>
      <c r="F47" s="49"/>
      <c r="G47" s="49"/>
      <c r="H47" s="49"/>
      <c r="I47" s="49"/>
      <c r="J47" s="49"/>
      <c r="K47" s="49"/>
      <c r="L47" s="49"/>
      <c r="M47" s="49"/>
      <c r="N47" s="49"/>
      <c r="O47" s="49"/>
      <c r="P47" s="49"/>
      <c r="Q47" s="49"/>
      <c r="R47" s="49"/>
      <c r="S47" s="49"/>
      <c r="T47" s="49"/>
      <c r="U47" s="49"/>
      <c r="V47" s="50"/>
      <c r="W47" s="50"/>
      <c r="X47" s="50"/>
      <c r="Y47" s="50"/>
      <c r="Z47" s="50"/>
      <c r="AA47" s="50"/>
      <c r="AB47" s="52">
        <f t="shared" si="11"/>
        <v>45</v>
      </c>
      <c r="AC47" s="53">
        <f t="shared" si="8"/>
        <v>20</v>
      </c>
      <c r="AD47" s="53">
        <f t="shared" si="9"/>
        <v>-160</v>
      </c>
      <c r="AE47" s="53">
        <f>IF(AB47&lt;=ROUND(D$15,0),#REF!,-100000)</f>
        <v>-100000</v>
      </c>
      <c r="AF47" s="54">
        <f t="shared" si="10"/>
        <v>-100000</v>
      </c>
      <c r="AG47" s="50"/>
      <c r="AH47" s="50"/>
      <c r="AI47" s="50"/>
      <c r="AJ47" s="50"/>
      <c r="AK47" s="50"/>
      <c r="AL47" s="50"/>
      <c r="AM47" s="50"/>
      <c r="AN47" s="50"/>
      <c r="AO47" s="49"/>
      <c r="AP47" s="49"/>
      <c r="AQ47" s="49"/>
      <c r="AR47" s="49"/>
      <c r="AS47" s="49"/>
    </row>
    <row r="48" spans="1:45" ht="15">
      <c r="A48" s="49"/>
      <c r="B48" s="49"/>
      <c r="C48" s="49"/>
      <c r="D48" s="49"/>
      <c r="E48" s="49"/>
      <c r="F48" s="49"/>
      <c r="G48" s="49"/>
      <c r="H48" s="49"/>
      <c r="I48" s="49"/>
      <c r="J48" s="49"/>
      <c r="K48" s="49"/>
      <c r="L48" s="49"/>
      <c r="M48" s="49"/>
      <c r="N48" s="49"/>
      <c r="O48" s="49"/>
      <c r="P48" s="49"/>
      <c r="Q48" s="49"/>
      <c r="R48" s="49"/>
      <c r="S48" s="49"/>
      <c r="T48" s="49"/>
      <c r="U48" s="49"/>
      <c r="V48" s="50"/>
      <c r="W48" s="50"/>
      <c r="X48" s="50"/>
      <c r="Y48" s="50"/>
      <c r="Z48" s="50"/>
      <c r="AA48" s="50"/>
      <c r="AB48" s="52">
        <f t="shared" si="11"/>
        <v>46</v>
      </c>
      <c r="AC48" s="53">
        <f t="shared" si="8"/>
        <v>16</v>
      </c>
      <c r="AD48" s="53">
        <f t="shared" si="9"/>
        <v>-168</v>
      </c>
      <c r="AE48" s="53">
        <f>IF(AB48&lt;=ROUND(D$15,0),#REF!,-100000)</f>
        <v>-100000</v>
      </c>
      <c r="AF48" s="54">
        <f t="shared" si="10"/>
        <v>-100000</v>
      </c>
      <c r="AG48" s="50"/>
      <c r="AH48" s="50"/>
      <c r="AI48" s="50"/>
      <c r="AJ48" s="50"/>
      <c r="AK48" s="50"/>
      <c r="AL48" s="50"/>
      <c r="AM48" s="50"/>
      <c r="AN48" s="50"/>
      <c r="AO48" s="49"/>
      <c r="AP48" s="49"/>
      <c r="AQ48" s="49"/>
      <c r="AR48" s="49"/>
      <c r="AS48" s="49"/>
    </row>
    <row r="49" spans="1:45" ht="15">
      <c r="A49" s="49"/>
      <c r="B49" s="49"/>
      <c r="C49" s="49"/>
      <c r="D49" s="49"/>
      <c r="E49" s="49"/>
      <c r="F49" s="49"/>
      <c r="G49" s="49"/>
      <c r="H49" s="49"/>
      <c r="I49" s="49"/>
      <c r="J49" s="49"/>
      <c r="K49" s="49"/>
      <c r="L49" s="49"/>
      <c r="M49" s="49"/>
      <c r="N49" s="49"/>
      <c r="O49" s="49"/>
      <c r="P49" s="49"/>
      <c r="Q49" s="49"/>
      <c r="R49" s="49"/>
      <c r="S49" s="49"/>
      <c r="T49" s="49"/>
      <c r="U49" s="49"/>
      <c r="V49" s="50"/>
      <c r="W49" s="50"/>
      <c r="X49" s="50"/>
      <c r="Y49" s="50"/>
      <c r="Z49" s="50"/>
      <c r="AA49" s="50"/>
      <c r="AB49" s="52">
        <f t="shared" si="11"/>
        <v>47</v>
      </c>
      <c r="AC49" s="53">
        <f t="shared" si="8"/>
        <v>12</v>
      </c>
      <c r="AD49" s="53">
        <f t="shared" si="9"/>
        <v>-176</v>
      </c>
      <c r="AE49" s="53">
        <f>IF(AB49&lt;=ROUND(D$15,0),#REF!,-100000)</f>
        <v>-100000</v>
      </c>
      <c r="AF49" s="54">
        <f t="shared" si="10"/>
        <v>-100000</v>
      </c>
      <c r="AG49" s="50"/>
      <c r="AH49" s="50"/>
      <c r="AI49" s="50"/>
      <c r="AJ49" s="50"/>
      <c r="AK49" s="50"/>
      <c r="AL49" s="50"/>
      <c r="AM49" s="50"/>
      <c r="AN49" s="50"/>
      <c r="AO49" s="49"/>
      <c r="AP49" s="49"/>
      <c r="AQ49" s="49"/>
      <c r="AR49" s="49"/>
      <c r="AS49" s="49"/>
    </row>
    <row r="50" spans="1:45" ht="15">
      <c r="A50" s="49"/>
      <c r="B50" s="49"/>
      <c r="C50" s="49"/>
      <c r="D50" s="49"/>
      <c r="E50" s="49"/>
      <c r="F50" s="49"/>
      <c r="G50" s="49"/>
      <c r="H50" s="49"/>
      <c r="I50" s="49"/>
      <c r="J50" s="49"/>
      <c r="K50" s="49"/>
      <c r="L50" s="49"/>
      <c r="M50" s="49"/>
      <c r="N50" s="49"/>
      <c r="O50" s="49"/>
      <c r="P50" s="49"/>
      <c r="Q50" s="49"/>
      <c r="R50" s="49"/>
      <c r="S50" s="49"/>
      <c r="T50" s="49"/>
      <c r="U50" s="49"/>
      <c r="V50" s="50"/>
      <c r="W50" s="50"/>
      <c r="X50" s="50"/>
      <c r="Y50" s="50"/>
      <c r="Z50" s="50"/>
      <c r="AA50" s="50"/>
      <c r="AB50" s="52">
        <f t="shared" si="11"/>
        <v>48</v>
      </c>
      <c r="AC50" s="53">
        <f t="shared" si="8"/>
        <v>8</v>
      </c>
      <c r="AD50" s="53">
        <f t="shared" si="9"/>
        <v>-184</v>
      </c>
      <c r="AE50" s="53">
        <f>IF(AB50&lt;=ROUND(D$15,0),#REF!,-100000)</f>
        <v>-100000</v>
      </c>
      <c r="AF50" s="54">
        <f t="shared" si="10"/>
        <v>-100000</v>
      </c>
      <c r="AG50" s="50"/>
      <c r="AH50" s="50"/>
      <c r="AI50" s="50"/>
      <c r="AJ50" s="50"/>
      <c r="AK50" s="50"/>
      <c r="AL50" s="50"/>
      <c r="AM50" s="50"/>
      <c r="AN50" s="50"/>
      <c r="AO50" s="49"/>
      <c r="AP50" s="49"/>
      <c r="AQ50" s="49"/>
      <c r="AR50" s="49"/>
      <c r="AS50" s="49"/>
    </row>
    <row r="51" spans="1:45" ht="15">
      <c r="A51" s="49"/>
      <c r="B51" s="49"/>
      <c r="C51" s="49"/>
      <c r="D51" s="49"/>
      <c r="E51" s="49"/>
      <c r="F51" s="49"/>
      <c r="G51" s="49"/>
      <c r="H51" s="49"/>
      <c r="I51" s="49"/>
      <c r="J51" s="49"/>
      <c r="K51" s="49"/>
      <c r="L51" s="49"/>
      <c r="M51" s="49"/>
      <c r="N51" s="49"/>
      <c r="O51" s="49"/>
      <c r="P51" s="49"/>
      <c r="Q51" s="49"/>
      <c r="R51" s="49"/>
      <c r="S51" s="49"/>
      <c r="T51" s="49"/>
      <c r="U51" s="49"/>
      <c r="V51" s="50"/>
      <c r="W51" s="50"/>
      <c r="X51" s="50"/>
      <c r="Y51" s="50"/>
      <c r="Z51" s="50"/>
      <c r="AA51" s="50"/>
      <c r="AB51" s="52">
        <f t="shared" si="11"/>
        <v>49</v>
      </c>
      <c r="AC51" s="53">
        <f t="shared" si="8"/>
        <v>4</v>
      </c>
      <c r="AD51" s="53">
        <f t="shared" si="9"/>
        <v>-192</v>
      </c>
      <c r="AE51" s="53">
        <f>IF(AB51&lt;=ROUND(D$15,0),#REF!,-100000)</f>
        <v>-100000</v>
      </c>
      <c r="AF51" s="54">
        <f t="shared" si="10"/>
        <v>-100000</v>
      </c>
      <c r="AG51" s="50"/>
      <c r="AH51" s="50"/>
      <c r="AI51" s="50"/>
      <c r="AJ51" s="50"/>
      <c r="AK51" s="50"/>
      <c r="AL51" s="50"/>
      <c r="AM51" s="50"/>
      <c r="AN51" s="50"/>
      <c r="AO51" s="49"/>
      <c r="AP51" s="49"/>
      <c r="AQ51" s="49"/>
      <c r="AR51" s="49"/>
      <c r="AS51" s="49"/>
    </row>
    <row r="52" spans="1:45" ht="15">
      <c r="A52" s="49"/>
      <c r="B52" s="49"/>
      <c r="C52" s="49"/>
      <c r="D52" s="49"/>
      <c r="E52" s="49"/>
      <c r="F52" s="49"/>
      <c r="G52" s="49"/>
      <c r="H52" s="49"/>
      <c r="I52" s="49"/>
      <c r="J52" s="49"/>
      <c r="K52" s="49"/>
      <c r="L52" s="49"/>
      <c r="M52" s="49"/>
      <c r="N52" s="49"/>
      <c r="O52" s="49"/>
      <c r="P52" s="49"/>
      <c r="Q52" s="49"/>
      <c r="R52" s="49"/>
      <c r="S52" s="49"/>
      <c r="T52" s="49"/>
      <c r="U52" s="49"/>
      <c r="V52" s="50"/>
      <c r="W52" s="50"/>
      <c r="X52" s="50"/>
      <c r="Y52" s="50"/>
      <c r="Z52" s="50"/>
      <c r="AA52" s="50"/>
      <c r="AB52" s="52">
        <f t="shared" si="11"/>
        <v>50</v>
      </c>
      <c r="AC52" s="53">
        <f t="shared" si="8"/>
        <v>0</v>
      </c>
      <c r="AD52" s="53">
        <f t="shared" si="9"/>
        <v>-200</v>
      </c>
      <c r="AE52" s="53">
        <f>IF(AB52&lt;=ROUND(D$15,0),#REF!,-100000)</f>
        <v>-100000</v>
      </c>
      <c r="AF52" s="54">
        <f t="shared" si="10"/>
        <v>-100000</v>
      </c>
      <c r="AG52" s="50"/>
      <c r="AH52" s="50"/>
      <c r="AI52" s="50"/>
      <c r="AJ52" s="50"/>
      <c r="AK52" s="50"/>
      <c r="AL52" s="50"/>
      <c r="AM52" s="50"/>
      <c r="AN52" s="50"/>
      <c r="AO52" s="49"/>
      <c r="AP52" s="49"/>
      <c r="AQ52" s="49"/>
      <c r="AR52" s="49"/>
      <c r="AS52" s="49"/>
    </row>
    <row r="53" spans="1:45" ht="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row>
    <row r="54" spans="1:45" ht="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row>
    <row r="55" spans="1:45" ht="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row>
    <row r="56" spans="1:45" ht="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row>
    <row r="57" spans="1:45" ht="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1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1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1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1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1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1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1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1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1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1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1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1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1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1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1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sheetData>
  <mergeCells count="21">
    <mergeCell ref="V13:Y13"/>
    <mergeCell ref="V14:W14"/>
    <mergeCell ref="V15:W15"/>
    <mergeCell ref="V16:W16"/>
    <mergeCell ref="Y14:Y16"/>
    <mergeCell ref="V9:Y9"/>
    <mergeCell ref="V10:Y10"/>
    <mergeCell ref="V11:Y11"/>
    <mergeCell ref="V12:Y12"/>
    <mergeCell ref="V5:Y5"/>
    <mergeCell ref="V6:Y6"/>
    <mergeCell ref="V7:Y7"/>
    <mergeCell ref="V8:Y8"/>
    <mergeCell ref="V1:Y1"/>
    <mergeCell ref="V2:Y2"/>
    <mergeCell ref="V3:Y3"/>
    <mergeCell ref="V4:Y4"/>
    <mergeCell ref="A17:E17"/>
    <mergeCell ref="A18:E18"/>
    <mergeCell ref="A19:E19"/>
    <mergeCell ref="A20:E20"/>
  </mergeCell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Campbell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Mixon</dc:creator>
  <cp:keywords/>
  <dc:description/>
  <cp:lastModifiedBy>Valued Gateway Client</cp:lastModifiedBy>
  <dcterms:created xsi:type="dcterms:W3CDTF">1999-06-03T20:57:35Z</dcterms:created>
  <dcterms:modified xsi:type="dcterms:W3CDTF">2002-01-06T17:41:15Z</dcterms:modified>
  <cp:category/>
  <cp:version/>
  <cp:contentType/>
  <cp:contentStatus/>
</cp:coreProperties>
</file>